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740" activeTab="0"/>
  </bookViews>
  <sheets>
    <sheet name="Nr 3 " sheetId="1" r:id="rId1"/>
    <sheet name="ZAŁ 2 WYDATKI 2005" sheetId="2" r:id="rId2"/>
    <sheet name="ZAŁ 1 Dochody 2005" sheetId="3" r:id="rId3"/>
    <sheet name="ZAŁ6" sheetId="4" r:id="rId4"/>
    <sheet name="ZAŁ 5" sheetId="5" r:id="rId5"/>
    <sheet name="zał 7" sheetId="6" r:id="rId6"/>
  </sheets>
  <definedNames>
    <definedName name="_xlnm.Print_Titles" localSheetId="2">'ZAŁ 1 Dochody 2005'!$3:$4</definedName>
    <definedName name="_xlnm.Print_Titles" localSheetId="1">'ZAŁ 2 WYDATKI 2005'!$3:$8</definedName>
  </definedNames>
  <calcPr fullCalcOnLoad="1"/>
</workbook>
</file>

<file path=xl/sharedStrings.xml><?xml version="1.0" encoding="utf-8"?>
<sst xmlns="http://schemas.openxmlformats.org/spreadsheetml/2006/main" count="552" uniqueCount="303">
  <si>
    <t>Załącznik Nr 2</t>
  </si>
  <si>
    <t>Wpływy z usług( za usługi opiekuńcze)</t>
  </si>
  <si>
    <t>Wpływy ze sprzedaży składników majątkowych</t>
  </si>
  <si>
    <t>Podatek od działalności gospodarczej osób fizycznych, opłacany w formie karty podatkowej</t>
  </si>
  <si>
    <t>Nazwa zakładu budżetowego</t>
  </si>
  <si>
    <t>Stan środków obrotowych na 1.01.2005 r.</t>
  </si>
  <si>
    <t>wpłata do budżetu</t>
  </si>
  <si>
    <t>400/40002</t>
  </si>
  <si>
    <t>900/90001</t>
  </si>
  <si>
    <t>Razem:</t>
  </si>
  <si>
    <t>Załącznik Nr 7</t>
  </si>
  <si>
    <t xml:space="preserve">Plan po zmianach  </t>
  </si>
  <si>
    <t>Urzędy gmin(miast i miast na prawach powiatu)</t>
  </si>
  <si>
    <t>Wpływy z podatku rolnego, podatku leśnego, podatku od czynności cywilnoprawnych , podatków i opłat lokalnych od osób prawnych i innych jednostek organizacyjnych</t>
  </si>
  <si>
    <t>Wpływy z innych opłat stanowiących dochody jednostek samorzadu terytorialnego na podstawie ustaw</t>
  </si>
  <si>
    <t>Ośrodki Pomocy Spoecznej</t>
  </si>
  <si>
    <t>Część oświatowa subwencji ogólnej dla jednostek samorządu terytorialnego</t>
  </si>
  <si>
    <t>Wpływy z podatku dochodowego od osób fizycznych</t>
  </si>
  <si>
    <t>Wpływy z podatku rolnego, podatku leśnego, podatku od spadków i darowizn, podatku od czynności cywilnoprawnych oraz podatków i opłat lokalnych od osób fizycznych</t>
  </si>
  <si>
    <t>Dział 801 Rozdział 80113    § 2320</t>
  </si>
  <si>
    <t>Dział 400 Rozdział 40002    § 6210</t>
  </si>
  <si>
    <t>Zakład Gospodarki Komunalnej</t>
  </si>
  <si>
    <t>Dział 400 Rozdział 40002    § 2410</t>
  </si>
  <si>
    <t>Dział 852 Rozdział 85295    § 2820</t>
  </si>
  <si>
    <t>PKPS Zarząd Gminny</t>
  </si>
  <si>
    <t>Dział 921 Rozdział 92116    § 2480</t>
  </si>
  <si>
    <t>Samorządowa Instytucja Kultury- Gminna Biblioteka Publiczna</t>
  </si>
  <si>
    <t>Dział 921 Rozdział 92105    § 2820</t>
  </si>
  <si>
    <t>Stowarzyszenie "Nasza Gmina"</t>
  </si>
  <si>
    <t>Dział 926 Rozdział 92605    § 2820</t>
  </si>
  <si>
    <t>GLKS"GROM" Skarżysko Kościelne</t>
  </si>
  <si>
    <t>Dowóz uczniów niepełnosprawnych do Zespołu Placówek Specjalnych dla Niepełnosprawnych Ruchowo w Skarżysku - Kamiennej</t>
  </si>
  <si>
    <t xml:space="preserve">Dotacja celowa z budżetu na finansowanie lub dofinansowanie kosztów realizacji inwestycji i zakupów inwestycyjnych  zakładu budżetowego </t>
  </si>
  <si>
    <t xml:space="preserve">Dotacja  z budżetu dla zakładu budżetowego na pierwsze wyposażenie w środki obrotowe  </t>
  </si>
  <si>
    <t>Dotacja celowe z budżetu na  dofinansowanie zadań zleconych do realizacji stowarzyszeniom- Zorganizowanie punktu nieodpłatnego wydawania żywności dla osób ubogich z terenu Gminy Skarżysko Kościelne</t>
  </si>
  <si>
    <t>Dotacja podmiotowa z budżetu dla samorządowej instytucji kultury</t>
  </si>
  <si>
    <t>Dotacja celowe z budżetu na finansowanie lub dofinansowanie zadań zleconych do realizacji stowarzyszeniom  - propagowanie tradycji i kultury naszego regionu,  organizacja dożynek i festynów gminnych.</t>
  </si>
  <si>
    <t>Dotacja celowe z budżetu na finansowanie lub dofinansowanie zadań zleconych do realizacji stowarzyszeniom:                  Organizacja imprez, zawodów i turniejów sportowych i rekreacyjnych o zasięgu gminnym.</t>
  </si>
  <si>
    <t xml:space="preserve">Dotacja celowe z budżetu na finansowanie lub dofinansowanie zadań zleconych do realizacji stowarzyszeniom:                       Organizacja zajęć treningów i rozgrywek sportowych dzieci i młodzieży z terenu Gminy Skarżysko Koscielne wraz z imprezami wyjazdowymi na zawody.          </t>
  </si>
  <si>
    <t>Działalność usługowa</t>
  </si>
  <si>
    <t>Oddziały przedszkolne w szkołach podstawowych</t>
  </si>
  <si>
    <t>Domy pomocy społecznej</t>
  </si>
  <si>
    <t>Pomoc materialna dla uczniów</t>
  </si>
  <si>
    <t>Gospodarka odpadami</t>
  </si>
  <si>
    <t>I. WYDATKI NA ZADANIA WŁASNE</t>
  </si>
  <si>
    <t>II. WYDATKI NA ZADANIA Z ZAKRESU ADMINISTRACJI RZĄDOWEJ I INNYCH ZADAŃ ZLECONYCH J.S.T. USTAWAMI</t>
  </si>
  <si>
    <t>Rady gmin(miast i miast na prawach powiatu)</t>
  </si>
  <si>
    <t>Obsługa papierów wartościowych, kredytów i pożyczek J.S.T.</t>
  </si>
  <si>
    <t>Pozostałe zadania w zakresie polityki  społecznej</t>
  </si>
  <si>
    <t>Oczyszczanie miast i wsi</t>
  </si>
  <si>
    <t>Dotacje otrzymane z funduszy celowych na finansowanie lub dofinansowanie kosztówrealizacji inwestycji i zakupów inwestycyjnych jednostek sektora finansów publicznych</t>
  </si>
  <si>
    <t>Dotacje celowe otrzymane z budżetu państwa na zadania bieżące realizowane przez gminę na podstawie porozumień z organami  administracji rządowej</t>
  </si>
  <si>
    <t>Dział</t>
  </si>
  <si>
    <t>Paragraf</t>
  </si>
  <si>
    <t>Wyszczególnienie</t>
  </si>
  <si>
    <t>Rolnictwo i łowiectwo</t>
  </si>
  <si>
    <t>Zakup usług pozostałych</t>
  </si>
  <si>
    <t>Rolnictwo ekologiczne</t>
  </si>
  <si>
    <t>Izby rolnicze</t>
  </si>
  <si>
    <t>Pozostała działalność</t>
  </si>
  <si>
    <t>Wytwarzanie i zaopatrywanie w energię elektryczną, gaz i wodę</t>
  </si>
  <si>
    <t>Dostarczanie wody</t>
  </si>
  <si>
    <t>Transport i łączność</t>
  </si>
  <si>
    <t>Drogi publiczne powiatowe</t>
  </si>
  <si>
    <t>Drogi publiczne gminne</t>
  </si>
  <si>
    <t>Plany zagospodarowania przestrzennego</t>
  </si>
  <si>
    <t>Administracja publiczna</t>
  </si>
  <si>
    <t>Urzędy wojewódzkie</t>
  </si>
  <si>
    <t>Urzędy gmin(miast i miast na prawach powiatu</t>
  </si>
  <si>
    <t>Urzędy naczelnych organów władzy państwowej, kontroli i ochrony prawa oraz sądownictwa</t>
  </si>
  <si>
    <t>Bezpieczeństwo publiczne i ochrona przeciwpożarowa</t>
  </si>
  <si>
    <t>Ochotnicze straże pożarne</t>
  </si>
  <si>
    <t>Obrona cywilna</t>
  </si>
  <si>
    <t>Obsługa długu publicznego</t>
  </si>
  <si>
    <t>Oświata i wychowanie</t>
  </si>
  <si>
    <t>Szkoły podstawowe</t>
  </si>
  <si>
    <t>Ochrona zdrowia</t>
  </si>
  <si>
    <t>Lecznictwo ambulatoryjne</t>
  </si>
  <si>
    <t>Przeciwdziałanie alkoholizmowi</t>
  </si>
  <si>
    <t>Dodatki mieszkaniowe</t>
  </si>
  <si>
    <t>Ośrodki pomocy społecznej</t>
  </si>
  <si>
    <t>Usługi opiekuńcze i specjalistyczne usługi opiekuńcze</t>
  </si>
  <si>
    <t>Powiatowe urzędy pracy</t>
  </si>
  <si>
    <t>Gospodarka komunalna i ochrona środowiska</t>
  </si>
  <si>
    <t>Gospodarka ściekowa i ochrona wód</t>
  </si>
  <si>
    <t>Oświetlenie ulic,placów i dróg</t>
  </si>
  <si>
    <t>Kultura i ochrona dziedzictwa narodowego</t>
  </si>
  <si>
    <t>Pozostałe zadania w zakresie kultury</t>
  </si>
  <si>
    <t>Domy i ośrodki kultury, świetlice i kluby</t>
  </si>
  <si>
    <t>Biblioteki</t>
  </si>
  <si>
    <t>Kultura fizyczna i sport</t>
  </si>
  <si>
    <t>Zadania w zakresie kultury fizycznej i sportu</t>
  </si>
  <si>
    <t>Ogółem</t>
  </si>
  <si>
    <t>Gimnazja</t>
  </si>
  <si>
    <t>Dowożenie uczniów do szkół</t>
  </si>
  <si>
    <t>Edukacyjna opieka wychowawcza</t>
  </si>
  <si>
    <t>Świetlice szkolne</t>
  </si>
  <si>
    <t>Przedszkola</t>
  </si>
  <si>
    <t>Pozostałe odsetki</t>
  </si>
  <si>
    <t>%</t>
  </si>
  <si>
    <t>Razem</t>
  </si>
  <si>
    <t>Wynagrodzenia pochodne</t>
  </si>
  <si>
    <t>Dotacje</t>
  </si>
  <si>
    <t>Obsługa długu</t>
  </si>
  <si>
    <t>w tym:</t>
  </si>
  <si>
    <t>bieżące</t>
  </si>
  <si>
    <t>majątkowe</t>
  </si>
  <si>
    <t>Wydatki</t>
  </si>
  <si>
    <t>Rozdz.</t>
  </si>
  <si>
    <t xml:space="preserve">Wykonanie </t>
  </si>
  <si>
    <t>Plan</t>
  </si>
  <si>
    <t>Wykonanie</t>
  </si>
  <si>
    <t>Załącznik Nr 3</t>
  </si>
  <si>
    <t>Lp.</t>
  </si>
  <si>
    <t>Przychody</t>
  </si>
  <si>
    <t>1.</t>
  </si>
  <si>
    <t>Nadwyżka z lat ubiegłych (§ 957)</t>
  </si>
  <si>
    <t>2.</t>
  </si>
  <si>
    <t>3.</t>
  </si>
  <si>
    <t>4.</t>
  </si>
  <si>
    <t>5.</t>
  </si>
  <si>
    <t>6.</t>
  </si>
  <si>
    <t>Wolne środki jako nadwyżka środków pieniężnych na rachunku bieżącym budżetu j.s.t. wynikająca z rozliczeń kredytów i pożyczek z lat ubiegłych (§ 955)</t>
  </si>
  <si>
    <t>Razem przychody</t>
  </si>
  <si>
    <t>Rozchody</t>
  </si>
  <si>
    <t>Razem rozchody</t>
  </si>
  <si>
    <t>w zł</t>
  </si>
  <si>
    <t>Załącznik Nr 5</t>
  </si>
  <si>
    <t>Dział rozdział</t>
  </si>
  <si>
    <t>Nazwa funduszu</t>
  </si>
  <si>
    <t>Stan na początek roku</t>
  </si>
  <si>
    <t>Kwota przychodów</t>
  </si>
  <si>
    <t>Kwota wydatków</t>
  </si>
  <si>
    <t>Stan na koniec roku</t>
  </si>
  <si>
    <t>900-90011</t>
  </si>
  <si>
    <t>Gminny Fundusz Ochrony Środowiska i Gospodarki Wodnej</t>
  </si>
  <si>
    <t xml:space="preserve">       Załącznik Nr 6</t>
  </si>
  <si>
    <t>Podmiot otrzymujący</t>
  </si>
  <si>
    <t>Kwota dotacji</t>
  </si>
  <si>
    <t>Przeznaczenie dotacji (cel publiczny)</t>
  </si>
  <si>
    <t>Starostwo Powiatowe w Skarżysku - Kamiennej</t>
  </si>
  <si>
    <t>Dział klasy-fikacji</t>
  </si>
  <si>
    <t>Źródło dochodów (paragrafy klasyfikacji)</t>
  </si>
  <si>
    <t>Treść</t>
  </si>
  <si>
    <t>% wyk.</t>
  </si>
  <si>
    <t>dochody związane z realizacją zadań administracji rządowej i innych zadań zleconych ustawami</t>
  </si>
  <si>
    <t>dochody związane z realizacją zadań z zakresu administracji rządowej wykonywanych na podstawie porozumień z organami administracji rządowej</t>
  </si>
  <si>
    <t>dochody związane z realizacją zadań wynikających z porozumień między jednostkami samorządu terytorialnego</t>
  </si>
  <si>
    <t>DYSPONENT GŁÓWNY</t>
  </si>
  <si>
    <t>Plan wg uchwały budżetowej Nr V/29/2003 z dnia 27 marca 2003 r.</t>
  </si>
  <si>
    <t>Zmiana uchwałą Nr VII/37/2003 z dnia 19 maja 2003 r.</t>
  </si>
  <si>
    <t>Zmiana uchwałą Nr VIII/41/2003 z dnia 17 czerwca 2003 r.</t>
  </si>
  <si>
    <t>Poprawka do  uchwały Nr VIII/41/2003 z dnia 17 czerwca 2003 r. z dnia 27 czerwca 2003 r.</t>
  </si>
  <si>
    <t>Zmiana uchwałą Nr IX/47/2003 z dnia 27 sierpnia 2003 r.</t>
  </si>
  <si>
    <t>Zmiana Zarządzeniem Wójta Nr 23/2003 z dnia 11 września 2003r.</t>
  </si>
  <si>
    <t>Zmiana Zarządzeniem Wójta Nr 24/2003 z dnia 25 września 2003r.</t>
  </si>
  <si>
    <t>Zmiana uchwałą Nr X/51/2003 z dnia 22 października 2003 r.</t>
  </si>
  <si>
    <t>Zmiana uchwałą Nr XI/55/2003 z dnia 26 listopada 2003 r .</t>
  </si>
  <si>
    <t>Zmiana uchwałą Nr XII/60/2003 z dnia 15 grudnia 2003 r .</t>
  </si>
  <si>
    <t>Zmiana uchwałą Nr XIII/68/2003  z 29 grudnia 2003 r.</t>
  </si>
  <si>
    <t>I. DOCHODY WŁASNE GMINY</t>
  </si>
  <si>
    <t>Wpływy z usług</t>
  </si>
  <si>
    <t>Gospodarka mieszkaniowa</t>
  </si>
  <si>
    <t>Gospodarka gruntami i nieruchomościami</t>
  </si>
  <si>
    <t>Wpływ z opłat za zarząd, użytkowanie i użytkowanie wieczyste nieruchomości</t>
  </si>
  <si>
    <t xml:space="preserve">Pozostała działalność </t>
  </si>
  <si>
    <t>Wpływy z różnych opłat (odpady komunalne)</t>
  </si>
  <si>
    <t>Wpływy z różnych dochodów</t>
  </si>
  <si>
    <t>Otrzymane spadki, zapisy i darowizny w postaci pieniężnej</t>
  </si>
  <si>
    <t>Odsetki od nieterminowych wpłat z tytułu podatków i opłat</t>
  </si>
  <si>
    <t>Podatek od nieruchomości</t>
  </si>
  <si>
    <t>Podatek rolny</t>
  </si>
  <si>
    <t>Podatek leśny</t>
  </si>
  <si>
    <t>Podatek od czynności cywilnoprawnych</t>
  </si>
  <si>
    <t>Wpływy z opłaty skarbowej</t>
  </si>
  <si>
    <t>Różne rozliczenia</t>
  </si>
  <si>
    <t>Różne rozliczenia finansowe</t>
  </si>
  <si>
    <t>Wpływy z usług (odpłatność za żywienie)</t>
  </si>
  <si>
    <t xml:space="preserve">RAZEM DOCHODY WŁASNE </t>
  </si>
  <si>
    <t>Udziały gmin w podatkach stanowiących dochód budżetu państwa</t>
  </si>
  <si>
    <t>Podatek dochodowy od osób fizycznych</t>
  </si>
  <si>
    <t>Podatek dochodowy od osób prawnych</t>
  </si>
  <si>
    <t>U.W.</t>
  </si>
  <si>
    <t>Środki na dofinansowanie własnych zadań bieżacych gmin, powiatów, samorządów województw, pozyskane z innych źródeł</t>
  </si>
  <si>
    <t xml:space="preserve">   RAZEM DOTACJE NA ZADANIA WŁASNE</t>
  </si>
  <si>
    <t>KRAJOWE BIURO WYBORCZE</t>
  </si>
  <si>
    <t xml:space="preserve">Urzędy naczelnych organów władzy państwowej, kontroli i ochrony prawa </t>
  </si>
  <si>
    <t>RAZEM DOTACJE NA ZADANIA ZLECONE</t>
  </si>
  <si>
    <t>Subwencje ogólne z budżetu państwa</t>
  </si>
  <si>
    <t>RAZEM SUBWENCJE</t>
  </si>
  <si>
    <t>III. WYDATKI NA REALIZACJĘ ZADAŃ WSPÓLNYCH Z INNYMI JEDNOSTKAMI SAMORZĄDU TERYTORIALNEGO</t>
  </si>
  <si>
    <t>Wyk.</t>
  </si>
  <si>
    <t>Pl.</t>
  </si>
  <si>
    <t>Z tyt. Por. i gwar.</t>
  </si>
  <si>
    <t>Rozdz</t>
  </si>
  <si>
    <t>Załącznik Nr 1</t>
  </si>
  <si>
    <t xml:space="preserve">                                                              </t>
  </si>
  <si>
    <t>Pomoc społeczna</t>
  </si>
  <si>
    <t>Część wyrównawcza subwencji ogólnej dla gmin</t>
  </si>
  <si>
    <t>Część równoważąca subwencji ogólnej dla gmin</t>
  </si>
  <si>
    <t>Odsetki od nieterminowych wpłat  z tytułu podatków i opłat</t>
  </si>
  <si>
    <t>Wpływy z różnych opłat (przyłącza wodociagowe)</t>
  </si>
  <si>
    <t>Podatek od środków transportowych</t>
  </si>
  <si>
    <t xml:space="preserve">Gimnazja </t>
  </si>
  <si>
    <t>Pozostałe zadania w zakresie polityki społecznej</t>
  </si>
  <si>
    <t>Dział 600 Rozdział 60014    § 6620</t>
  </si>
  <si>
    <t>□ Selektywna zbiórka odpadów i gospodarka odpadami (składka na "Utylizator")</t>
  </si>
  <si>
    <t>□ Konkursy ekologiczne</t>
  </si>
  <si>
    <t xml:space="preserve">Dochody od osób prawnych,od osób fizycznych i od innych jednostek nieposiadających osobowości prawnej oraz wydatki związane z ich poborem  </t>
  </si>
  <si>
    <t>Rezerwy ogólne i celowe</t>
  </si>
  <si>
    <t>Dokształcenie i doskonalenie nauczycieli</t>
  </si>
  <si>
    <t>Zespoły obsługi ekonomiczno- administracyjnej szkół</t>
  </si>
  <si>
    <t>II. SUBWENCJA OGÓLNA</t>
  </si>
  <si>
    <t>III. DOTACJE CELOWE OTRZYMANE Z BUDŻETU PAŃSTWA NA ZADANIA ZLECONE</t>
  </si>
  <si>
    <t>IV. DOTACJE CELOWE OTRZYMANE Z BUDŻETU PAŃSTWA NA ZADANIA REALIZOWANE NA PODSTAWIE POROZUMIEŃ Z ORGANAMI ADMINISTRACJI RZĄDOWEJ</t>
  </si>
  <si>
    <t>VI. DOTACJE CELOWE OTRZYMANE Z FUNDUSZY CELOWYCH</t>
  </si>
  <si>
    <t xml:space="preserve">   RAZEM DOTACJE Z FUNDUSZY CELOWYCH</t>
  </si>
  <si>
    <t xml:space="preserve">RAZEM ŚRODKI POZYSKANE Z INNYCH  ŹRÓDEŁ </t>
  </si>
  <si>
    <t xml:space="preserve">   RAZEM DOTACJE NA ZADANIA REALIZOWANE NA PODSTAWIE POROZUMIEŃ</t>
  </si>
  <si>
    <t>Srodki na dofinansowanie własnych inwestycji gmin, powiatów, samorządów województw pozyskane z innych źródeł</t>
  </si>
  <si>
    <t>Urzędy gmin</t>
  </si>
  <si>
    <t>Dotacje otrzymane z funduszy celowych na realizację zadań bieżących jednostek sektora finansów publicznych</t>
  </si>
  <si>
    <t>Wpływy z różnych dochodów (PUP)</t>
  </si>
  <si>
    <t>Podatek od spadków i darowizn</t>
  </si>
  <si>
    <t>Wpływy z innych lokalnych opłat pobieranych przez j.s.t. na podstawie odrębnych ustaw (wpis do ewidencji działalności gospodarczej)</t>
  </si>
  <si>
    <t>Wpływy z opłat za zezwolenie na sprzedaż alkoholu</t>
  </si>
  <si>
    <t>Wpływy z różnych opłat (czesne)</t>
  </si>
  <si>
    <t>Wpływy z usług (za żywienie)</t>
  </si>
  <si>
    <t>Dotacje celowe otrzymane z budżetu państwa na realizację zadań bieżących z zakresu administracji rządowej oraz innych zadań zleconych gminie(związkom gmin) ustawami</t>
  </si>
  <si>
    <t>Dotacje celowe otrzymane z budżetu państwa na realizację własnych zadań bieżących gmin (związków gmin)</t>
  </si>
  <si>
    <t>Środki na dofinansowanie własnych zadań bieżacych gmin (związków gmin), powiatów (związków powiatów), samorządów województw, pozyskane z innych źródeł</t>
  </si>
  <si>
    <t>Srodki otrzymane od pozostałych jednostek zaliczanych do sektora finansów publicznych na finansowanie lub dofinansowanie  kosztów realizacji  inwestycji i zakupów inwestycyjnych jednostek zaliczanych do sektora finansów publicznych.</t>
  </si>
  <si>
    <t>Srodki na dofinansowanie własnych inwestycji gmin (związków gmin), powiatów (związków powiatów), samorządów województw pozyskane z innych źródeł</t>
  </si>
  <si>
    <t xml:space="preserve">% </t>
  </si>
  <si>
    <t>Dotacje celowe na inwestycje</t>
  </si>
  <si>
    <t>w tym:wydatki na wynagrodzenia i składniki naliczane od wynagrodzeń</t>
  </si>
  <si>
    <t xml:space="preserve"> w tym wydatki inwestycyjne</t>
  </si>
  <si>
    <t>Wydatki ogółem</t>
  </si>
  <si>
    <t>WYDATKI</t>
  </si>
  <si>
    <t>Dochody z najmu i dzierżawy składników majątkowych Skarbu Państwa, jednostek samorządu terytorialnego lub innych jednostek zaliczanych do sektora finansów publicznych oraz innych umów o podobnym charakterze</t>
  </si>
  <si>
    <t>Składki na ubezpieczenie zdrowotne opłacane za osoby pobierające niektóre świadczenia z  pomocy społecznej oraz niektóre świadczenia rodzinne</t>
  </si>
  <si>
    <t>Realizacja przychodów i wydatków zakładu budżetowego</t>
  </si>
  <si>
    <t>REALIZACJA  WYDATKÓW ZA   2005 ROK.</t>
  </si>
  <si>
    <t>za  2005 r.</t>
  </si>
  <si>
    <t>Kredyty i pożyczki długoterminowe (§ 903 i § 952)                                                   w tym:</t>
  </si>
  <si>
    <t>1.1.</t>
  </si>
  <si>
    <t>1.2.</t>
  </si>
  <si>
    <t xml:space="preserve">Papiery wartościowe (§ 931)                     </t>
  </si>
  <si>
    <t>2.1.</t>
  </si>
  <si>
    <t>na realizację programów i projektów realizowanych z udziałem środków pochodzących z funduszy strukturalnych i Funduszu Spójności UE    (§ 931)</t>
  </si>
  <si>
    <t xml:space="preserve">Obligacje jednostek samorządowych oraz związków komunalnych  (§ 931) </t>
  </si>
  <si>
    <t>3.1.</t>
  </si>
  <si>
    <t>Spłata pożyczek udzielonych (§ 951)</t>
  </si>
  <si>
    <t>7.</t>
  </si>
  <si>
    <t>7.1.</t>
  </si>
  <si>
    <t>7.2.</t>
  </si>
  <si>
    <t>Przychody z lokat (§ 994)</t>
  </si>
  <si>
    <t>Spłaty kredytów i pożyczek długoterminowych (§ 992, 963)</t>
  </si>
  <si>
    <t>na realizację programów i projektów realizowanych z udziałem środków pochodzących z funduszy strukturalnych i Funduszu Spójności UE    (§ 963)</t>
  </si>
  <si>
    <t>pozostałe kredyty i pożyczki (§ 992)</t>
  </si>
  <si>
    <t xml:space="preserve">Wykup papierów wartościowych (§ 982)                     </t>
  </si>
  <si>
    <t>na realizację programów i projektów realizowanych z udziałem środków pochodzących z funduszy strukturalnych i Funduszu Spójności UE    (§ 982)</t>
  </si>
  <si>
    <t xml:space="preserve">Wykup obligacji samorządowych (§ 982) </t>
  </si>
  <si>
    <t>Udzielone pożyczki    (§ 991)</t>
  </si>
  <si>
    <t>Lokaty w bankach (§ 994)</t>
  </si>
  <si>
    <t xml:space="preserve">6. </t>
  </si>
  <si>
    <t>Inne cele (§ 995)</t>
  </si>
  <si>
    <r>
      <t>Prywatyzacja majątku j.s.t.           (§ 941, § 942 i § 944</t>
    </r>
    <r>
      <rPr>
        <vertAlign val="superscript"/>
        <sz val="12"/>
        <rFont val="Times New Roman CE"/>
        <family val="0"/>
      </rPr>
      <t>1)</t>
    </r>
    <r>
      <rPr>
        <sz val="10"/>
        <rFont val="Times New Roman CE"/>
        <family val="1"/>
      </rPr>
      <t>)</t>
    </r>
  </si>
  <si>
    <t>Kwota planu</t>
  </si>
  <si>
    <t>`</t>
  </si>
  <si>
    <t>VII. ŚRODKI NA DOFINANSOWANIE ZADAŃ WŁASNYCH J.S.T. POZYSKANE Z INNYCH ŹRÓDEŁ</t>
  </si>
  <si>
    <t>V. DOTACJE CELOWE OTRZYMANE Z BUDŻETU PAŃSTWA NA ZADANIA WŁASNE</t>
  </si>
  <si>
    <t>RAZEM WYKONANIE DOCHODÓW ZA 2005 ROK</t>
  </si>
  <si>
    <t>OGÓŁEM WYDATKI BUDŻETU ZA 2005 ROK</t>
  </si>
  <si>
    <t>Dotacja na pierwsze wyposażenie w środki obrotowe i dotacja podmiotowa</t>
  </si>
  <si>
    <t xml:space="preserve"> dotacji udzielanych z budżetu w 2005 roku</t>
  </si>
  <si>
    <t>Współfinansowanie budowy dróg powiatowych Skarżysko Kościelne / Mirzec (koszt 198 440 zł) i Skarżysko -  Kamienna /  Majków ( 17 059 zł)</t>
  </si>
  <si>
    <t>Dział 400 Rozdział 40002    § 2510</t>
  </si>
  <si>
    <t xml:space="preserve">Dotacja  podmiotowa z budżetu dla zakładu budżetowego na roszczenia pracownicze  </t>
  </si>
  <si>
    <t>Zasiłki i pomoc w naturze oraz składki na ubezp. emer. i rent.</t>
  </si>
  <si>
    <t>Wybory Prezydenta Rzeczpospolitej Polskiej</t>
  </si>
  <si>
    <t>Wybory do Sejmu i Senatu</t>
  </si>
  <si>
    <t>Świadczenia rodzinne, zaliczka alimentacyjna oraz składki na ubezpieczenia emerytalne i rentowe z ubezpieczenia społecznego</t>
  </si>
  <si>
    <t>Składki na ubezp. zdr. opłacane za osoby pobierające niektóre świadcz. z pomocy społ.oraz niektóre świad. rodzinne</t>
  </si>
  <si>
    <t>Dochody j.s.t związane z realizacją zadań z zakresu administracji rządowej oraz innych zadań zleconych ustawami</t>
  </si>
  <si>
    <t>Dochody od osób prawnych, od osób fizycznych i od innych jednostek nieposiadających osobowości prawnej oraz wydatki związane z ich poborem</t>
  </si>
  <si>
    <t>Dotacje celowe otrzymane z budżetu państwa na inwestycje i zakupy inwestycyjne z zakresu administracji rządowej oraz innych zadań zleconych gminom ustawami</t>
  </si>
  <si>
    <t>Zasiłki i pomoc w naturze oraz składki na ubezpieczenia emerytalne i rentowe</t>
  </si>
  <si>
    <t>Usuwanie skutków klęsk żywiołowych</t>
  </si>
  <si>
    <t>Dotacje celowe otrzymane z budżetu państwa na realizację inwestycji i zakupów inwestycyjnych własnych gmin (związków gmin)</t>
  </si>
  <si>
    <t>Środki na dofinansowanie własnych inwestycji  gmin (związków gmin), powiatów (związków powiatów), samorządów województw, pozyskane z innych źródeł</t>
  </si>
  <si>
    <t>RAZEM</t>
  </si>
  <si>
    <t>REALIZACJA DOCHODÓW BUDŻETU ZA  2005  ROK</t>
  </si>
  <si>
    <t>REALIZACJA</t>
  </si>
  <si>
    <t>Realizacja przychodów i rozchodów budżetu w 2005 roku</t>
  </si>
  <si>
    <t>przychodów i wydatków funduszy celowych za 2005 rok</t>
  </si>
  <si>
    <t>□ Regulamin utrzymania czystości</t>
  </si>
  <si>
    <t xml:space="preserve">Pobór podatków, opłat i niepodatkowych należności budżetowych </t>
  </si>
  <si>
    <t>Planowany stan środków obrotowych na 31.12.2005 r.</t>
  </si>
  <si>
    <t>Wykonany stan środków obrotowych na 31.12.2005 r.</t>
  </si>
  <si>
    <t>na realizację programów i projektów realizowanych z udziałem środków pochodzących z funduszy strukturalnych i Funduszu Spójności UE    (§ 903, § 952)</t>
  </si>
  <si>
    <t>pozostałe kredyty i pożyczki (§ 903, § 952)</t>
  </si>
  <si>
    <t>Inne źródła  (§ 955 i § 994)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</si>
</sst>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;[Red]#,##0"/>
    <numFmt numFmtId="168" formatCode="#,##0.00;[Red]#,##0.00"/>
    <numFmt numFmtId="169" formatCode="000"/>
    <numFmt numFmtId="170" formatCode="00000"/>
    <numFmt numFmtId="171" formatCode="0000"/>
    <numFmt numFmtId="172" formatCode="0\6\9"/>
  </numFmts>
  <fonts count="3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7"/>
      <name val="Arial CE"/>
      <family val="2"/>
    </font>
    <font>
      <b/>
      <sz val="6"/>
      <name val="Arial CE"/>
      <family val="2"/>
    </font>
    <font>
      <sz val="6"/>
      <name val="Arial CE"/>
      <family val="2"/>
    </font>
    <font>
      <i/>
      <sz val="6"/>
      <name val="Arial CE"/>
      <family val="2"/>
    </font>
    <font>
      <sz val="10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10"/>
      <name val="Arial CE"/>
      <family val="2"/>
    </font>
    <font>
      <b/>
      <sz val="8"/>
      <name val="Times New Roman CE"/>
      <family val="1"/>
    </font>
    <font>
      <b/>
      <sz val="5"/>
      <name val="Arial CE"/>
      <family val="2"/>
    </font>
    <font>
      <sz val="5"/>
      <name val="Arial CE"/>
      <family val="2"/>
    </font>
    <font>
      <i/>
      <sz val="5"/>
      <name val="Arial CE"/>
      <family val="2"/>
    </font>
    <font>
      <b/>
      <i/>
      <sz val="6"/>
      <name val="Arial CE"/>
      <family val="0"/>
    </font>
    <font>
      <i/>
      <sz val="8"/>
      <name val="Times New Roman CE"/>
      <family val="1"/>
    </font>
    <font>
      <sz val="7"/>
      <name val="Arial CE"/>
      <family val="0"/>
    </font>
    <font>
      <b/>
      <i/>
      <sz val="5"/>
      <name val="Arial CE"/>
      <family val="0"/>
    </font>
    <font>
      <b/>
      <sz val="7"/>
      <name val="Times New Roman"/>
      <family val="1"/>
    </font>
    <font>
      <b/>
      <i/>
      <sz val="7"/>
      <name val="Arial CE"/>
      <family val="0"/>
    </font>
    <font>
      <i/>
      <sz val="7"/>
      <name val="Arial CE"/>
      <family val="0"/>
    </font>
    <font>
      <b/>
      <i/>
      <sz val="7"/>
      <name val="Times New Roman"/>
      <family val="1"/>
    </font>
    <font>
      <b/>
      <i/>
      <sz val="8"/>
      <name val="Arial CE"/>
      <family val="2"/>
    </font>
    <font>
      <b/>
      <sz val="10"/>
      <name val="Times New Roman CE"/>
      <family val="1"/>
    </font>
    <font>
      <b/>
      <sz val="6"/>
      <color indexed="8"/>
      <name val="Arial CE"/>
      <family val="0"/>
    </font>
    <font>
      <b/>
      <sz val="5"/>
      <color indexed="8"/>
      <name val="Arial CE"/>
      <family val="0"/>
    </font>
    <font>
      <sz val="12"/>
      <name val="Times New Roman CE"/>
      <family val="1"/>
    </font>
    <font>
      <sz val="9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vertAlign val="superscript"/>
      <sz val="12"/>
      <name val="Times New Roman CE"/>
      <family val="0"/>
    </font>
    <font>
      <vertAlign val="superscript"/>
      <sz val="14"/>
      <name val="Times New Roman CE"/>
      <family val="0"/>
    </font>
    <font>
      <b/>
      <sz val="12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5">
    <xf numFmtId="0" fontId="0" fillId="0" borderId="0" xfId="0" applyAlignment="1">
      <alignment/>
    </xf>
    <xf numFmtId="4" fontId="4" fillId="0" borderId="1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" fontId="3" fillId="0" borderId="1" xfId="0" applyNumberFormat="1" applyFont="1" applyFill="1" applyBorder="1" applyAlignment="1">
      <alignment/>
    </xf>
    <xf numFmtId="4" fontId="5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1" xfId="0" applyFont="1" applyFill="1" applyBorder="1" applyAlignment="1">
      <alignment vertical="center" wrapText="1"/>
    </xf>
    <xf numFmtId="0" fontId="6" fillId="0" borderId="0" xfId="0" applyFont="1" applyFill="1" applyAlignment="1">
      <alignment/>
    </xf>
    <xf numFmtId="0" fontId="7" fillId="0" borderId="1" xfId="0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7" fillId="0" borderId="0" xfId="0" applyFont="1" applyFill="1" applyBorder="1" applyAlignment="1">
      <alignment wrapText="1"/>
    </xf>
    <xf numFmtId="2" fontId="7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2" fontId="7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2" fontId="6" fillId="0" borderId="1" xfId="0" applyNumberFormat="1" applyFont="1" applyFill="1" applyBorder="1" applyAlignment="1">
      <alignment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vertical="center"/>
    </xf>
    <xf numFmtId="2" fontId="7" fillId="0" borderId="1" xfId="0" applyNumberFormat="1" applyFont="1" applyFill="1" applyBorder="1" applyAlignment="1">
      <alignment vertical="center"/>
    </xf>
    <xf numFmtId="2" fontId="8" fillId="0" borderId="1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" fontId="7" fillId="0" borderId="0" xfId="0" applyNumberFormat="1" applyFont="1" applyFill="1" applyAlignment="1">
      <alignment/>
    </xf>
    <xf numFmtId="1" fontId="6" fillId="0" borderId="1" xfId="0" applyNumberFormat="1" applyFont="1" applyFill="1" applyBorder="1" applyAlignment="1">
      <alignment vertical="center"/>
    </xf>
    <xf numFmtId="1" fontId="7" fillId="0" borderId="1" xfId="0" applyNumberFormat="1" applyFont="1" applyFill="1" applyBorder="1" applyAlignment="1">
      <alignment vertical="center"/>
    </xf>
    <xf numFmtId="1" fontId="8" fillId="0" borderId="1" xfId="0" applyNumberFormat="1" applyFont="1" applyFill="1" applyBorder="1" applyAlignment="1">
      <alignment vertical="center"/>
    </xf>
    <xf numFmtId="1" fontId="7" fillId="0" borderId="0" xfId="0" applyNumberFormat="1" applyFont="1" applyFill="1" applyAlignment="1">
      <alignment/>
    </xf>
    <xf numFmtId="1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169" fontId="14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169" fontId="14" fillId="0" borderId="1" xfId="0" applyNumberFormat="1" applyFont="1" applyFill="1" applyBorder="1" applyAlignment="1">
      <alignment horizontal="center" vertical="center" wrapText="1"/>
    </xf>
    <xf numFmtId="170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69" fontId="15" fillId="0" borderId="1" xfId="0" applyNumberFormat="1" applyFont="1" applyFill="1" applyBorder="1" applyAlignment="1">
      <alignment horizontal="center" vertical="center" wrapText="1"/>
    </xf>
    <xf numFmtId="170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9" fontId="14" fillId="0" borderId="1" xfId="0" applyNumberFormat="1" applyFont="1" applyFill="1" applyBorder="1" applyAlignment="1">
      <alignment horizontal="center" vertical="center"/>
    </xf>
    <xf numFmtId="170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69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169" fontId="15" fillId="0" borderId="0" xfId="0" applyNumberFormat="1" applyFont="1" applyFill="1" applyAlignment="1">
      <alignment horizontal="center"/>
    </xf>
    <xf numFmtId="170" fontId="15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2" fontId="6" fillId="0" borderId="2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vertical="center" wrapText="1"/>
    </xf>
    <xf numFmtId="0" fontId="17" fillId="0" borderId="0" xfId="0" applyFont="1" applyFill="1" applyAlignment="1">
      <alignment/>
    </xf>
    <xf numFmtId="0" fontId="10" fillId="0" borderId="1" xfId="0" applyNumberFormat="1" applyFont="1" applyBorder="1" applyAlignment="1">
      <alignment horizontal="center" wrapText="1"/>
    </xf>
    <xf numFmtId="0" fontId="10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vertical="center" wrapText="1"/>
    </xf>
    <xf numFmtId="0" fontId="10" fillId="0" borderId="4" xfId="0" applyFont="1" applyBorder="1" applyAlignment="1">
      <alignment/>
    </xf>
    <xf numFmtId="0" fontId="18" fillId="0" borderId="4" xfId="0" applyFont="1" applyBorder="1" applyAlignment="1">
      <alignment/>
    </xf>
    <xf numFmtId="0" fontId="11" fillId="0" borderId="0" xfId="0" applyFont="1" applyAlignment="1">
      <alignment horizontal="justify" wrapText="1"/>
    </xf>
    <xf numFmtId="0" fontId="10" fillId="0" borderId="4" xfId="0" applyFont="1" applyBorder="1" applyAlignment="1">
      <alignment wrapText="1"/>
    </xf>
    <xf numFmtId="0" fontId="10" fillId="0" borderId="3" xfId="0" applyFont="1" applyBorder="1" applyAlignment="1">
      <alignment/>
    </xf>
    <xf numFmtId="0" fontId="18" fillId="0" borderId="3" xfId="0" applyFont="1" applyBorder="1" applyAlignment="1">
      <alignment/>
    </xf>
    <xf numFmtId="0" fontId="10" fillId="0" borderId="3" xfId="0" applyFont="1" applyBorder="1" applyAlignment="1">
      <alignment wrapText="1"/>
    </xf>
    <xf numFmtId="0" fontId="18" fillId="0" borderId="0" xfId="0" applyFont="1" applyAlignment="1">
      <alignment/>
    </xf>
    <xf numFmtId="3" fontId="10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0" fontId="20" fillId="0" borderId="1" xfId="0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wrapText="1"/>
    </xf>
    <xf numFmtId="1" fontId="10" fillId="0" borderId="0" xfId="0" applyNumberFormat="1" applyFont="1" applyAlignment="1">
      <alignment/>
    </xf>
    <xf numFmtId="1" fontId="10" fillId="0" borderId="0" xfId="0" applyNumberFormat="1" applyFont="1" applyAlignment="1">
      <alignment horizontal="center"/>
    </xf>
    <xf numFmtId="169" fontId="21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/>
    </xf>
    <xf numFmtId="0" fontId="5" fillId="0" borderId="0" xfId="0" applyFont="1" applyAlignment="1">
      <alignment horizontal="center"/>
    </xf>
    <xf numFmtId="171" fontId="19" fillId="0" borderId="0" xfId="0" applyNumberFormat="1" applyFont="1" applyAlignment="1">
      <alignment/>
    </xf>
    <xf numFmtId="169" fontId="19" fillId="0" borderId="0" xfId="0" applyNumberFormat="1" applyFont="1" applyAlignment="1">
      <alignment horizontal="center" wrapText="1"/>
    </xf>
    <xf numFmtId="0" fontId="19" fillId="0" borderId="0" xfId="0" applyFont="1" applyAlignment="1">
      <alignment/>
    </xf>
    <xf numFmtId="0" fontId="19" fillId="0" borderId="0" xfId="0" applyFont="1" applyAlignment="1">
      <alignment wrapText="1"/>
    </xf>
    <xf numFmtId="3" fontId="5" fillId="2" borderId="5" xfId="0" applyNumberFormat="1" applyFont="1" applyFill="1" applyBorder="1" applyAlignment="1">
      <alignment horizontal="center" wrapText="1"/>
    </xf>
    <xf numFmtId="3" fontId="5" fillId="2" borderId="6" xfId="0" applyNumberFormat="1" applyFont="1" applyFill="1" applyBorder="1" applyAlignment="1">
      <alignment horizontal="center" wrapText="1"/>
    </xf>
    <xf numFmtId="0" fontId="19" fillId="2" borderId="4" xfId="0" applyFont="1" applyFill="1" applyBorder="1" applyAlignment="1">
      <alignment horizontal="center" wrapText="1"/>
    </xf>
    <xf numFmtId="4" fontId="5" fillId="2" borderId="4" xfId="0" applyNumberFormat="1" applyFont="1" applyFill="1" applyBorder="1" applyAlignment="1">
      <alignment horizontal="center" wrapText="1"/>
    </xf>
    <xf numFmtId="4" fontId="5" fillId="2" borderId="5" xfId="0" applyNumberFormat="1" applyFont="1" applyFill="1" applyBorder="1" applyAlignment="1">
      <alignment horizontal="center" wrapText="1"/>
    </xf>
    <xf numFmtId="3" fontId="5" fillId="2" borderId="7" xfId="0" applyNumberFormat="1" applyFont="1" applyFill="1" applyBorder="1" applyAlignment="1">
      <alignment horizontal="center" wrapText="1"/>
    </xf>
    <xf numFmtId="0" fontId="19" fillId="2" borderId="3" xfId="0" applyFont="1" applyFill="1" applyBorder="1" applyAlignment="1">
      <alignment wrapText="1"/>
    </xf>
    <xf numFmtId="0" fontId="19" fillId="0" borderId="3" xfId="0" applyFont="1" applyBorder="1" applyAlignment="1">
      <alignment wrapText="1"/>
    </xf>
    <xf numFmtId="0" fontId="22" fillId="0" borderId="1" xfId="0" applyFont="1" applyFill="1" applyBorder="1" applyAlignment="1">
      <alignment horizontal="center"/>
    </xf>
    <xf numFmtId="171" fontId="23" fillId="0" borderId="1" xfId="0" applyNumberFormat="1" applyFont="1" applyFill="1" applyBorder="1" applyAlignment="1">
      <alignment horizontal="center"/>
    </xf>
    <xf numFmtId="169" fontId="23" fillId="0" borderId="1" xfId="0" applyNumberFormat="1" applyFont="1" applyFill="1" applyBorder="1" applyAlignment="1">
      <alignment horizontal="center" wrapText="1"/>
    </xf>
    <xf numFmtId="0" fontId="22" fillId="0" borderId="1" xfId="0" applyFont="1" applyFill="1" applyBorder="1" applyAlignment="1">
      <alignment wrapText="1"/>
    </xf>
    <xf numFmtId="4" fontId="22" fillId="0" borderId="1" xfId="0" applyNumberFormat="1" applyFont="1" applyFill="1" applyBorder="1" applyAlignment="1">
      <alignment wrapText="1"/>
    </xf>
    <xf numFmtId="3" fontId="22" fillId="0" borderId="1" xfId="0" applyNumberFormat="1" applyFont="1" applyFill="1" applyBorder="1" applyAlignment="1">
      <alignment wrapText="1"/>
    </xf>
    <xf numFmtId="2" fontId="22" fillId="0" borderId="1" xfId="0" applyNumberFormat="1" applyFont="1" applyFill="1" applyBorder="1" applyAlignment="1">
      <alignment/>
    </xf>
    <xf numFmtId="3" fontId="22" fillId="0" borderId="8" xfId="0" applyNumberFormat="1" applyFont="1" applyFill="1" applyBorder="1" applyAlignment="1">
      <alignment wrapText="1"/>
    </xf>
    <xf numFmtId="10" fontId="23" fillId="0" borderId="1" xfId="0" applyNumberFormat="1" applyFont="1" applyFill="1" applyBorder="1" applyAlignment="1">
      <alignment/>
    </xf>
    <xf numFmtId="0" fontId="23" fillId="0" borderId="1" xfId="0" applyFont="1" applyFill="1" applyBorder="1" applyAlignment="1">
      <alignment/>
    </xf>
    <xf numFmtId="0" fontId="23" fillId="0" borderId="0" xfId="0" applyFont="1" applyFill="1" applyAlignment="1">
      <alignment/>
    </xf>
    <xf numFmtId="0" fontId="5" fillId="0" borderId="1" xfId="0" applyFont="1" applyFill="1" applyBorder="1" applyAlignment="1">
      <alignment horizontal="center"/>
    </xf>
    <xf numFmtId="171" fontId="5" fillId="0" borderId="1" xfId="0" applyNumberFormat="1" applyFont="1" applyFill="1" applyBorder="1" applyAlignment="1">
      <alignment horizontal="center"/>
    </xf>
    <xf numFmtId="169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3" fontId="5" fillId="0" borderId="1" xfId="0" applyNumberFormat="1" applyFont="1" applyFill="1" applyBorder="1" applyAlignment="1">
      <alignment wrapText="1"/>
    </xf>
    <xf numFmtId="3" fontId="22" fillId="0" borderId="9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/>
    </xf>
    <xf numFmtId="0" fontId="5" fillId="0" borderId="0" xfId="0" applyFont="1" applyFill="1" applyAlignment="1">
      <alignment/>
    </xf>
    <xf numFmtId="171" fontId="19" fillId="0" borderId="1" xfId="0" applyNumberFormat="1" applyFont="1" applyFill="1" applyBorder="1" applyAlignment="1">
      <alignment horizontal="center"/>
    </xf>
    <xf numFmtId="169" fontId="19" fillId="0" borderId="1" xfId="0" applyNumberFormat="1" applyFont="1" applyFill="1" applyBorder="1" applyAlignment="1">
      <alignment horizontal="center" wrapText="1"/>
    </xf>
    <xf numFmtId="0" fontId="19" fillId="0" borderId="1" xfId="0" applyFont="1" applyFill="1" applyBorder="1" applyAlignment="1">
      <alignment wrapText="1"/>
    </xf>
    <xf numFmtId="4" fontId="19" fillId="0" borderId="1" xfId="0" applyNumberFormat="1" applyFont="1" applyFill="1" applyBorder="1" applyAlignment="1">
      <alignment wrapText="1"/>
    </xf>
    <xf numFmtId="3" fontId="19" fillId="0" borderId="1" xfId="0" applyNumberFormat="1" applyFont="1" applyFill="1" applyBorder="1" applyAlignment="1">
      <alignment wrapText="1"/>
    </xf>
    <xf numFmtId="0" fontId="19" fillId="0" borderId="1" xfId="0" applyFont="1" applyFill="1" applyBorder="1" applyAlignment="1">
      <alignment/>
    </xf>
    <xf numFmtId="0" fontId="19" fillId="0" borderId="0" xfId="0" applyFont="1" applyFill="1" applyAlignment="1">
      <alignment/>
    </xf>
    <xf numFmtId="3" fontId="19" fillId="0" borderId="1" xfId="0" applyNumberFormat="1" applyFont="1" applyFill="1" applyBorder="1" applyAlignment="1">
      <alignment wrapText="1"/>
    </xf>
    <xf numFmtId="3" fontId="5" fillId="0" borderId="9" xfId="0" applyNumberFormat="1" applyFont="1" applyFill="1" applyBorder="1" applyAlignment="1">
      <alignment wrapText="1"/>
    </xf>
    <xf numFmtId="3" fontId="5" fillId="0" borderId="8" xfId="0" applyNumberFormat="1" applyFont="1" applyFill="1" applyBorder="1" applyAlignment="1">
      <alignment wrapText="1"/>
    </xf>
    <xf numFmtId="0" fontId="22" fillId="0" borderId="1" xfId="0" applyFont="1" applyFill="1" applyBorder="1" applyAlignment="1">
      <alignment horizontal="center"/>
    </xf>
    <xf numFmtId="3" fontId="22" fillId="0" borderId="1" xfId="0" applyNumberFormat="1" applyFont="1" applyFill="1" applyBorder="1" applyAlignment="1">
      <alignment wrapText="1"/>
    </xf>
    <xf numFmtId="3" fontId="23" fillId="0" borderId="1" xfId="0" applyNumberFormat="1" applyFont="1" applyFill="1" applyBorder="1" applyAlignment="1">
      <alignment wrapText="1"/>
    </xf>
    <xf numFmtId="3" fontId="23" fillId="0" borderId="9" xfId="0" applyNumberFormat="1" applyFont="1" applyFill="1" applyBorder="1" applyAlignment="1">
      <alignment wrapText="1"/>
    </xf>
    <xf numFmtId="3" fontId="23" fillId="0" borderId="8" xfId="0" applyNumberFormat="1" applyFont="1" applyFill="1" applyBorder="1" applyAlignment="1">
      <alignment wrapText="1"/>
    </xf>
    <xf numFmtId="171" fontId="22" fillId="0" borderId="1" xfId="0" applyNumberFormat="1" applyFont="1" applyFill="1" applyBorder="1" applyAlignment="1">
      <alignment horizontal="center"/>
    </xf>
    <xf numFmtId="169" fontId="22" fillId="0" borderId="1" xfId="0" applyNumberFormat="1" applyFont="1" applyFill="1" applyBorder="1" applyAlignment="1">
      <alignment horizontal="center" wrapText="1"/>
    </xf>
    <xf numFmtId="0" fontId="22" fillId="0" borderId="1" xfId="0" applyFont="1" applyFill="1" applyBorder="1" applyAlignment="1">
      <alignment/>
    </xf>
    <xf numFmtId="0" fontId="22" fillId="0" borderId="0" xfId="0" applyFont="1" applyFill="1" applyAlignment="1">
      <alignment/>
    </xf>
    <xf numFmtId="4" fontId="19" fillId="0" borderId="1" xfId="0" applyNumberFormat="1" applyFont="1" applyFill="1" applyBorder="1" applyAlignment="1">
      <alignment/>
    </xf>
    <xf numFmtId="3" fontId="19" fillId="0" borderId="1" xfId="0" applyNumberFormat="1" applyFont="1" applyFill="1" applyBorder="1" applyAlignment="1">
      <alignment/>
    </xf>
    <xf numFmtId="4" fontId="5" fillId="0" borderId="1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4" fontId="22" fillId="0" borderId="1" xfId="0" applyNumberFormat="1" applyFont="1" applyFill="1" applyBorder="1" applyAlignment="1">
      <alignment/>
    </xf>
    <xf numFmtId="3" fontId="22" fillId="0" borderId="1" xfId="0" applyNumberFormat="1" applyFont="1" applyFill="1" applyBorder="1" applyAlignment="1">
      <alignment/>
    </xf>
    <xf numFmtId="3" fontId="19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 wrapText="1"/>
    </xf>
    <xf numFmtId="4" fontId="5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/>
    </xf>
    <xf numFmtId="0" fontId="19" fillId="0" borderId="0" xfId="0" applyFont="1" applyFill="1" applyAlignment="1">
      <alignment/>
    </xf>
    <xf numFmtId="171" fontId="22" fillId="0" borderId="1" xfId="0" applyNumberFormat="1" applyFont="1" applyFill="1" applyBorder="1" applyAlignment="1">
      <alignment horizontal="center"/>
    </xf>
    <xf numFmtId="169" fontId="24" fillId="0" borderId="1" xfId="0" applyNumberFormat="1" applyFont="1" applyFill="1" applyBorder="1" applyAlignment="1">
      <alignment horizontal="center" wrapText="1"/>
    </xf>
    <xf numFmtId="4" fontId="5" fillId="0" borderId="1" xfId="0" applyNumberFormat="1" applyFont="1" applyFill="1" applyBorder="1" applyAlignment="1">
      <alignment/>
    </xf>
    <xf numFmtId="0" fontId="19" fillId="0" borderId="1" xfId="0" applyFont="1" applyFill="1" applyBorder="1" applyAlignment="1">
      <alignment horizontal="center"/>
    </xf>
    <xf numFmtId="171" fontId="19" fillId="0" borderId="1" xfId="0" applyNumberFormat="1" applyFont="1" applyFill="1" applyBorder="1" applyAlignment="1">
      <alignment horizontal="center"/>
    </xf>
    <xf numFmtId="3" fontId="19" fillId="0" borderId="1" xfId="0" applyNumberFormat="1" applyFont="1" applyFill="1" applyBorder="1" applyAlignment="1">
      <alignment/>
    </xf>
    <xf numFmtId="4" fontId="22" fillId="0" borderId="1" xfId="0" applyNumberFormat="1" applyFont="1" applyFill="1" applyBorder="1" applyAlignment="1">
      <alignment/>
    </xf>
    <xf numFmtId="4" fontId="19" fillId="0" borderId="1" xfId="0" applyNumberFormat="1" applyFont="1" applyFill="1" applyBorder="1" applyAlignment="1">
      <alignment/>
    </xf>
    <xf numFmtId="169" fontId="22" fillId="0" borderId="1" xfId="0" applyNumberFormat="1" applyFont="1" applyFill="1" applyBorder="1" applyAlignment="1">
      <alignment horizontal="center" wrapText="1"/>
    </xf>
    <xf numFmtId="0" fontId="22" fillId="0" borderId="1" xfId="0" applyFont="1" applyFill="1" applyBorder="1" applyAlignment="1">
      <alignment wrapText="1"/>
    </xf>
    <xf numFmtId="4" fontId="22" fillId="0" borderId="1" xfId="0" applyNumberFormat="1" applyFont="1" applyFill="1" applyBorder="1" applyAlignment="1">
      <alignment/>
    </xf>
    <xf numFmtId="0" fontId="22" fillId="0" borderId="1" xfId="0" applyFont="1" applyFill="1" applyBorder="1" applyAlignment="1">
      <alignment/>
    </xf>
    <xf numFmtId="0" fontId="22" fillId="0" borderId="0" xfId="0" applyFont="1" applyFill="1" applyAlignment="1">
      <alignment/>
    </xf>
    <xf numFmtId="3" fontId="19" fillId="0" borderId="9" xfId="0" applyNumberFormat="1" applyFont="1" applyFill="1" applyBorder="1" applyAlignment="1">
      <alignment wrapText="1"/>
    </xf>
    <xf numFmtId="3" fontId="19" fillId="0" borderId="8" xfId="0" applyNumberFormat="1" applyFont="1" applyFill="1" applyBorder="1" applyAlignment="1">
      <alignment wrapText="1"/>
    </xf>
    <xf numFmtId="169" fontId="19" fillId="0" borderId="1" xfId="0" applyNumberFormat="1" applyFont="1" applyFill="1" applyBorder="1" applyAlignment="1">
      <alignment horizontal="center" wrapText="1"/>
    </xf>
    <xf numFmtId="4" fontId="19" fillId="0" borderId="1" xfId="0" applyNumberFormat="1" applyFont="1" applyFill="1" applyBorder="1" applyAlignment="1">
      <alignment/>
    </xf>
    <xf numFmtId="171" fontId="22" fillId="0" borderId="1" xfId="0" applyNumberFormat="1" applyFont="1" applyFill="1" applyBorder="1" applyAlignment="1">
      <alignment/>
    </xf>
    <xf numFmtId="4" fontId="19" fillId="0" borderId="0" xfId="0" applyNumberFormat="1" applyFont="1" applyAlignment="1">
      <alignment/>
    </xf>
    <xf numFmtId="4" fontId="19" fillId="0" borderId="0" xfId="0" applyNumberFormat="1" applyFont="1" applyFill="1" applyAlignment="1">
      <alignment/>
    </xf>
    <xf numFmtId="3" fontId="19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2" fontId="19" fillId="0" borderId="0" xfId="0" applyNumberFormat="1" applyFont="1" applyBorder="1" applyAlignment="1">
      <alignment/>
    </xf>
    <xf numFmtId="3" fontId="19" fillId="0" borderId="0" xfId="0" applyNumberFormat="1" applyFont="1" applyFill="1" applyAlignment="1">
      <alignment/>
    </xf>
    <xf numFmtId="2" fontId="19" fillId="0" borderId="0" xfId="0" applyNumberFormat="1" applyFont="1" applyAlignment="1">
      <alignment/>
    </xf>
    <xf numFmtId="3" fontId="19" fillId="3" borderId="0" xfId="0" applyNumberFormat="1" applyFont="1" applyFill="1" applyAlignment="1">
      <alignment/>
    </xf>
    <xf numFmtId="0" fontId="19" fillId="3" borderId="0" xfId="0" applyFont="1" applyFill="1" applyAlignment="1">
      <alignment/>
    </xf>
    <xf numFmtId="3" fontId="25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left"/>
    </xf>
    <xf numFmtId="4" fontId="3" fillId="0" borderId="1" xfId="0" applyNumberFormat="1" applyFont="1" applyFill="1" applyBorder="1" applyAlignment="1">
      <alignment wrapText="1"/>
    </xf>
    <xf numFmtId="3" fontId="25" fillId="0" borderId="1" xfId="0" applyNumberFormat="1" applyFont="1" applyFill="1" applyBorder="1" applyAlignment="1">
      <alignment wrapText="1"/>
    </xf>
    <xf numFmtId="2" fontId="25" fillId="0" borderId="1" xfId="0" applyNumberFormat="1" applyFont="1" applyFill="1" applyBorder="1" applyAlignment="1">
      <alignment/>
    </xf>
    <xf numFmtId="0" fontId="19" fillId="0" borderId="1" xfId="0" applyFont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9" fillId="0" borderId="1" xfId="0" applyFont="1" applyBorder="1" applyAlignment="1">
      <alignment/>
    </xf>
    <xf numFmtId="4" fontId="5" fillId="0" borderId="1" xfId="0" applyNumberFormat="1" applyFont="1" applyBorder="1" applyAlignment="1">
      <alignment horizontal="center" wrapText="1"/>
    </xf>
    <xf numFmtId="4" fontId="5" fillId="0" borderId="1" xfId="0" applyNumberFormat="1" applyFont="1" applyFill="1" applyBorder="1" applyAlignment="1">
      <alignment horizontal="center" wrapText="1"/>
    </xf>
    <xf numFmtId="3" fontId="5" fillId="2" borderId="1" xfId="0" applyNumberFormat="1" applyFont="1" applyFill="1" applyBorder="1" applyAlignment="1">
      <alignment horizontal="center" wrapText="1"/>
    </xf>
    <xf numFmtId="0" fontId="19" fillId="2" borderId="1" xfId="0" applyFont="1" applyFill="1" applyBorder="1" applyAlignment="1">
      <alignment horizontal="center" wrapText="1"/>
    </xf>
    <xf numFmtId="4" fontId="5" fillId="2" borderId="1" xfId="0" applyNumberFormat="1" applyFont="1" applyFill="1" applyBorder="1" applyAlignment="1">
      <alignment horizontal="center" wrapText="1"/>
    </xf>
    <xf numFmtId="0" fontId="19" fillId="0" borderId="1" xfId="0" applyFont="1" applyBorder="1" applyAlignment="1">
      <alignment wrapText="1"/>
    </xf>
    <xf numFmtId="3" fontId="5" fillId="2" borderId="10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/>
    </xf>
    <xf numFmtId="4" fontId="3" fillId="0" borderId="1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4" fontId="25" fillId="0" borderId="1" xfId="0" applyNumberFormat="1" applyFont="1" applyFill="1" applyBorder="1" applyAlignment="1">
      <alignment/>
    </xf>
    <xf numFmtId="3" fontId="25" fillId="0" borderId="1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19" fillId="0" borderId="2" xfId="0" applyFont="1" applyBorder="1" applyAlignment="1">
      <alignment horizontal="center" wrapText="1"/>
    </xf>
    <xf numFmtId="171" fontId="4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 wrapText="1"/>
    </xf>
    <xf numFmtId="3" fontId="4" fillId="0" borderId="1" xfId="0" applyNumberFormat="1" applyFont="1" applyFill="1" applyBorder="1" applyAlignment="1">
      <alignment/>
    </xf>
    <xf numFmtId="171" fontId="4" fillId="0" borderId="1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2" fontId="25" fillId="0" borderId="2" xfId="0" applyNumberFormat="1" applyFont="1" applyFill="1" applyBorder="1" applyAlignment="1">
      <alignment/>
    </xf>
    <xf numFmtId="2" fontId="25" fillId="0" borderId="15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vertical="center"/>
    </xf>
    <xf numFmtId="3" fontId="8" fillId="0" borderId="1" xfId="0" applyNumberFormat="1" applyFont="1" applyFill="1" applyBorder="1" applyAlignment="1">
      <alignment vertical="center"/>
    </xf>
    <xf numFmtId="3" fontId="7" fillId="0" borderId="0" xfId="0" applyNumberFormat="1" applyFont="1" applyFill="1" applyAlignment="1">
      <alignment/>
    </xf>
    <xf numFmtId="3" fontId="6" fillId="0" borderId="1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 vertical="center"/>
    </xf>
    <xf numFmtId="3" fontId="7" fillId="0" borderId="1" xfId="0" applyNumberFormat="1" applyFont="1" applyFill="1" applyBorder="1" applyAlignment="1">
      <alignment vertical="center" wrapText="1"/>
    </xf>
    <xf numFmtId="3" fontId="6" fillId="0" borderId="3" xfId="0" applyNumberFormat="1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/>
    </xf>
    <xf numFmtId="0" fontId="12" fillId="0" borderId="0" xfId="0" applyFont="1" applyAlignment="1">
      <alignment horizontal="center"/>
    </xf>
    <xf numFmtId="3" fontId="13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13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right"/>
    </xf>
    <xf numFmtId="3" fontId="10" fillId="0" borderId="8" xfId="0" applyNumberFormat="1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/>
    </xf>
    <xf numFmtId="3" fontId="10" fillId="0" borderId="8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vertical="center"/>
    </xf>
    <xf numFmtId="3" fontId="10" fillId="0" borderId="4" xfId="0" applyNumberFormat="1" applyFont="1" applyBorder="1" applyAlignment="1">
      <alignment/>
    </xf>
    <xf numFmtId="3" fontId="10" fillId="0" borderId="4" xfId="0" applyNumberFormat="1" applyFont="1" applyBorder="1" applyAlignment="1">
      <alignment/>
    </xf>
    <xf numFmtId="3" fontId="10" fillId="0" borderId="3" xfId="0" applyNumberFormat="1" applyFont="1" applyBorder="1" applyAlignment="1">
      <alignment/>
    </xf>
    <xf numFmtId="3" fontId="10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171" fontId="0" fillId="0" borderId="0" xfId="0" applyNumberFormat="1" applyFont="1" applyAlignment="1">
      <alignment/>
    </xf>
    <xf numFmtId="169" fontId="0" fillId="0" borderId="0" xfId="0" applyNumberFormat="1" applyFont="1" applyAlignment="1">
      <alignment horizontal="center" wrapText="1"/>
    </xf>
    <xf numFmtId="3" fontId="0" fillId="2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wrapText="1"/>
    </xf>
    <xf numFmtId="3" fontId="9" fillId="0" borderId="0" xfId="0" applyNumberFormat="1" applyFont="1" applyAlignment="1">
      <alignment/>
    </xf>
    <xf numFmtId="3" fontId="26" fillId="0" borderId="0" xfId="0" applyNumberFormat="1" applyFont="1" applyAlignment="1">
      <alignment horizontal="center"/>
    </xf>
    <xf numFmtId="171" fontId="0" fillId="0" borderId="0" xfId="0" applyNumberFormat="1" applyFont="1" applyAlignment="1">
      <alignment horizontal="center"/>
    </xf>
    <xf numFmtId="171" fontId="4" fillId="0" borderId="1" xfId="0" applyNumberFormat="1" applyFont="1" applyFill="1" applyBorder="1" applyAlignment="1">
      <alignment horizontal="center"/>
    </xf>
    <xf numFmtId="171" fontId="24" fillId="0" borderId="1" xfId="0" applyNumberFormat="1" applyFont="1" applyFill="1" applyBorder="1" applyAlignment="1">
      <alignment horizontal="center"/>
    </xf>
    <xf numFmtId="171" fontId="19" fillId="0" borderId="0" xfId="0" applyNumberFormat="1" applyFont="1" applyAlignment="1">
      <alignment horizontal="center"/>
    </xf>
    <xf numFmtId="170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vertical="center" wrapText="1"/>
    </xf>
    <xf numFmtId="169" fontId="14" fillId="0" borderId="1" xfId="0" applyNumberFormat="1" applyFont="1" applyFill="1" applyBorder="1" applyAlignment="1">
      <alignment horizontal="center" vertical="center" wrapText="1"/>
    </xf>
    <xf numFmtId="170" fontId="14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vertical="center"/>
    </xf>
    <xf numFmtId="2" fontId="6" fillId="0" borderId="1" xfId="0" applyNumberFormat="1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vertical="center"/>
    </xf>
    <xf numFmtId="3" fontId="17" fillId="0" borderId="1" xfId="0" applyNumberFormat="1" applyFont="1" applyFill="1" applyBorder="1" applyAlignment="1">
      <alignment vertical="center"/>
    </xf>
    <xf numFmtId="2" fontId="17" fillId="0" borderId="1" xfId="0" applyNumberFormat="1" applyFont="1" applyFill="1" applyBorder="1" applyAlignment="1">
      <alignment vertical="center"/>
    </xf>
    <xf numFmtId="1" fontId="17" fillId="0" borderId="1" xfId="0" applyNumberFormat="1" applyFont="1" applyFill="1" applyBorder="1" applyAlignment="1">
      <alignment vertical="center"/>
    </xf>
    <xf numFmtId="169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3" fontId="27" fillId="0" borderId="1" xfId="0" applyNumberFormat="1" applyFont="1" applyFill="1" applyBorder="1" applyAlignment="1">
      <alignment vertical="center" wrapText="1"/>
    </xf>
    <xf numFmtId="169" fontId="28" fillId="0" borderId="1" xfId="0" applyNumberFormat="1" applyFont="1" applyFill="1" applyBorder="1" applyAlignment="1">
      <alignment horizontal="center" vertical="center" wrapText="1"/>
    </xf>
    <xf numFmtId="3" fontId="27" fillId="2" borderId="1" xfId="0" applyNumberFormat="1" applyFont="1" applyFill="1" applyBorder="1" applyAlignment="1">
      <alignment vertical="center" wrapText="1"/>
    </xf>
    <xf numFmtId="3" fontId="6" fillId="2" borderId="1" xfId="0" applyNumberFormat="1" applyFont="1" applyFill="1" applyBorder="1" applyAlignment="1">
      <alignment vertical="center" wrapText="1"/>
    </xf>
    <xf numFmtId="2" fontId="22" fillId="0" borderId="1" xfId="0" applyNumberFormat="1" applyFont="1" applyFill="1" applyBorder="1" applyAlignment="1">
      <alignment/>
    </xf>
    <xf numFmtId="2" fontId="5" fillId="0" borderId="1" xfId="0" applyNumberFormat="1" applyFont="1" applyFill="1" applyBorder="1" applyAlignment="1">
      <alignment/>
    </xf>
    <xf numFmtId="2" fontId="19" fillId="0" borderId="1" xfId="0" applyNumberFormat="1" applyFont="1" applyFill="1" applyBorder="1" applyAlignment="1">
      <alignment/>
    </xf>
    <xf numFmtId="2" fontId="3" fillId="0" borderId="1" xfId="0" applyNumberFormat="1" applyFont="1" applyFill="1" applyBorder="1" applyAlignment="1">
      <alignment/>
    </xf>
    <xf numFmtId="4" fontId="22" fillId="0" borderId="1" xfId="0" applyNumberFormat="1" applyFont="1" applyFill="1" applyBorder="1" applyAlignment="1">
      <alignment wrapText="1"/>
    </xf>
    <xf numFmtId="3" fontId="22" fillId="0" borderId="9" xfId="0" applyNumberFormat="1" applyFont="1" applyFill="1" applyBorder="1" applyAlignment="1">
      <alignment wrapText="1"/>
    </xf>
    <xf numFmtId="3" fontId="22" fillId="0" borderId="8" xfId="0" applyNumberFormat="1" applyFont="1" applyFill="1" applyBorder="1" applyAlignment="1">
      <alignment wrapText="1"/>
    </xf>
    <xf numFmtId="169" fontId="12" fillId="0" borderId="0" xfId="0" applyNumberFormat="1" applyFont="1" applyFill="1" applyBorder="1" applyAlignment="1">
      <alignment/>
    </xf>
    <xf numFmtId="4" fontId="12" fillId="0" borderId="0" xfId="0" applyNumberFormat="1" applyFont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3" fontId="12" fillId="0" borderId="0" xfId="0" applyNumberFormat="1" applyFont="1" applyFill="1" applyAlignment="1">
      <alignment vertical="center"/>
    </xf>
    <xf numFmtId="2" fontId="12" fillId="0" borderId="0" xfId="0" applyNumberFormat="1" applyFont="1" applyFill="1" applyBorder="1" applyAlignment="1">
      <alignment vertical="center"/>
    </xf>
    <xf numFmtId="3" fontId="12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0" fontId="9" fillId="0" borderId="0" xfId="0" applyFont="1" applyAlignment="1">
      <alignment vertical="top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vertical="top" wrapText="1"/>
    </xf>
    <xf numFmtId="3" fontId="9" fillId="0" borderId="1" xfId="0" applyNumberFormat="1" applyFont="1" applyBorder="1" applyAlignment="1">
      <alignment vertical="top"/>
    </xf>
    <xf numFmtId="3" fontId="9" fillId="0" borderId="1" xfId="0" applyNumberFormat="1" applyFont="1" applyBorder="1" applyAlignment="1">
      <alignment horizontal="right" vertical="top"/>
    </xf>
    <xf numFmtId="4" fontId="9" fillId="0" borderId="1" xfId="0" applyNumberFormat="1" applyFont="1" applyBorder="1" applyAlignment="1">
      <alignment horizontal="right" vertical="top"/>
    </xf>
    <xf numFmtId="0" fontId="9" fillId="0" borderId="1" xfId="0" applyFont="1" applyBorder="1" applyAlignment="1">
      <alignment horizontal="left" vertical="top" wrapText="1"/>
    </xf>
    <xf numFmtId="4" fontId="10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4" fontId="10" fillId="0" borderId="1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/>
    </xf>
    <xf numFmtId="0" fontId="10" fillId="0" borderId="2" xfId="0" applyFont="1" applyBorder="1" applyAlignment="1">
      <alignment wrapText="1"/>
    </xf>
    <xf numFmtId="0" fontId="10" fillId="0" borderId="1" xfId="0" applyFont="1" applyBorder="1" applyAlignment="1">
      <alignment/>
    </xf>
    <xf numFmtId="0" fontId="10" fillId="0" borderId="0" xfId="0" applyFont="1" applyBorder="1" applyAlignment="1">
      <alignment/>
    </xf>
    <xf numFmtId="4" fontId="10" fillId="0" borderId="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0" fontId="29" fillId="0" borderId="0" xfId="0" applyFont="1" applyAlignment="1">
      <alignment/>
    </xf>
    <xf numFmtId="3" fontId="29" fillId="0" borderId="0" xfId="0" applyNumberFormat="1" applyFont="1" applyAlignment="1">
      <alignment/>
    </xf>
    <xf numFmtId="0" fontId="30" fillId="0" borderId="0" xfId="0" applyFont="1" applyAlignment="1">
      <alignment/>
    </xf>
    <xf numFmtId="3" fontId="30" fillId="0" borderId="0" xfId="0" applyNumberFormat="1" applyFont="1" applyAlignment="1">
      <alignment/>
    </xf>
    <xf numFmtId="3" fontId="29" fillId="0" borderId="0" xfId="0" applyNumberFormat="1" applyFont="1" applyAlignment="1">
      <alignment horizontal="right"/>
    </xf>
    <xf numFmtId="0" fontId="9" fillId="0" borderId="8" xfId="0" applyFont="1" applyBorder="1" applyAlignment="1">
      <alignment horizontal="center" vertical="center"/>
    </xf>
    <xf numFmtId="3" fontId="29" fillId="0" borderId="1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9" fillId="0" borderId="8" xfId="0" applyFont="1" applyBorder="1" applyAlignment="1">
      <alignment vertical="center"/>
    </xf>
    <xf numFmtId="3" fontId="31" fillId="0" borderId="1" xfId="0" applyNumberFormat="1" applyFont="1" applyBorder="1" applyAlignment="1">
      <alignment horizontal="right" vertical="center"/>
    </xf>
    <xf numFmtId="0" fontId="29" fillId="0" borderId="0" xfId="0" applyFont="1" applyAlignment="1">
      <alignment vertical="center"/>
    </xf>
    <xf numFmtId="3" fontId="29" fillId="0" borderId="1" xfId="0" applyNumberFormat="1" applyFont="1" applyBorder="1" applyAlignment="1">
      <alignment vertical="center"/>
    </xf>
    <xf numFmtId="0" fontId="33" fillId="0" borderId="0" xfId="0" applyFont="1" applyAlignment="1">
      <alignment/>
    </xf>
    <xf numFmtId="0" fontId="29" fillId="0" borderId="1" xfId="0" applyFont="1" applyBorder="1" applyAlignment="1">
      <alignment horizontal="center" vertical="center"/>
    </xf>
    <xf numFmtId="4" fontId="35" fillId="0" borderId="1" xfId="0" applyNumberFormat="1" applyFont="1" applyBorder="1" applyAlignment="1">
      <alignment/>
    </xf>
    <xf numFmtId="4" fontId="32" fillId="0" borderId="1" xfId="0" applyNumberFormat="1" applyFont="1" applyBorder="1" applyAlignment="1">
      <alignment/>
    </xf>
    <xf numFmtId="2" fontId="23" fillId="0" borderId="1" xfId="0" applyNumberFormat="1" applyFont="1" applyFill="1" applyBorder="1" applyAlignment="1">
      <alignment/>
    </xf>
    <xf numFmtId="1" fontId="10" fillId="0" borderId="2" xfId="0" applyNumberFormat="1" applyFont="1" applyBorder="1" applyAlignment="1">
      <alignment/>
    </xf>
    <xf numFmtId="1" fontId="10" fillId="0" borderId="4" xfId="0" applyNumberFormat="1" applyFont="1" applyBorder="1" applyAlignment="1">
      <alignment/>
    </xf>
    <xf numFmtId="1" fontId="10" fillId="0" borderId="3" xfId="0" applyNumberFormat="1" applyFont="1" applyBorder="1" applyAlignment="1">
      <alignment/>
    </xf>
    <xf numFmtId="1" fontId="10" fillId="0" borderId="1" xfId="0" applyNumberFormat="1" applyFont="1" applyBorder="1" applyAlignment="1">
      <alignment/>
    </xf>
    <xf numFmtId="3" fontId="9" fillId="0" borderId="0" xfId="0" applyNumberFormat="1" applyFont="1" applyAlignment="1">
      <alignment vertical="top"/>
    </xf>
    <xf numFmtId="3" fontId="9" fillId="0" borderId="1" xfId="0" applyNumberFormat="1" applyFont="1" applyBorder="1" applyAlignment="1">
      <alignment/>
    </xf>
    <xf numFmtId="0" fontId="9" fillId="0" borderId="1" xfId="0" applyFont="1" applyBorder="1" applyAlignment="1">
      <alignment/>
    </xf>
    <xf numFmtId="3" fontId="9" fillId="0" borderId="1" xfId="0" applyNumberFormat="1" applyFont="1" applyBorder="1" applyAlignment="1">
      <alignment horizontal="center" vertical="top" wrapText="1"/>
    </xf>
    <xf numFmtId="3" fontId="9" fillId="0" borderId="1" xfId="0" applyNumberFormat="1" applyFont="1" applyBorder="1" applyAlignment="1">
      <alignment horizontal="center" vertical="top"/>
    </xf>
    <xf numFmtId="3" fontId="31" fillId="0" borderId="1" xfId="0" applyNumberFormat="1" applyFont="1" applyBorder="1" applyAlignment="1" quotePrefix="1">
      <alignment horizontal="right"/>
    </xf>
    <xf numFmtId="3" fontId="32" fillId="0" borderId="1" xfId="0" applyNumberFormat="1" applyFont="1" applyBorder="1" applyAlignment="1">
      <alignment/>
    </xf>
    <xf numFmtId="3" fontId="32" fillId="0" borderId="1" xfId="0" applyNumberFormat="1" applyFont="1" applyBorder="1" applyAlignment="1">
      <alignment horizontal="right"/>
    </xf>
    <xf numFmtId="3" fontId="31" fillId="0" borderId="1" xfId="0" applyNumberFormat="1" applyFont="1" applyBorder="1" applyAlignment="1">
      <alignment horizontal="right"/>
    </xf>
    <xf numFmtId="3" fontId="29" fillId="0" borderId="1" xfId="0" applyNumberFormat="1" applyFont="1" applyBorder="1" applyAlignment="1">
      <alignment/>
    </xf>
    <xf numFmtId="3" fontId="32" fillId="0" borderId="1" xfId="0" applyNumberFormat="1" applyFont="1" applyBorder="1" applyAlignment="1" quotePrefix="1">
      <alignment horizontal="right"/>
    </xf>
    <xf numFmtId="4" fontId="31" fillId="0" borderId="1" xfId="0" applyNumberFormat="1" applyFont="1" applyBorder="1" applyAlignment="1">
      <alignment/>
    </xf>
    <xf numFmtId="0" fontId="9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right" vertical="top"/>
    </xf>
    <xf numFmtId="0" fontId="9" fillId="0" borderId="1" xfId="0" applyFont="1" applyBorder="1" applyAlignment="1">
      <alignment vertical="center"/>
    </xf>
    <xf numFmtId="3" fontId="31" fillId="0" borderId="2" xfId="0" applyNumberFormat="1" applyFont="1" applyBorder="1" applyAlignment="1" quotePrefix="1">
      <alignment horizontal="right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169" fontId="6" fillId="0" borderId="8" xfId="0" applyNumberFormat="1" applyFont="1" applyFill="1" applyBorder="1" applyAlignment="1">
      <alignment horizontal="center" wrapText="1"/>
    </xf>
    <xf numFmtId="169" fontId="6" fillId="0" borderId="17" xfId="0" applyNumberFormat="1" applyFont="1" applyFill="1" applyBorder="1" applyAlignment="1">
      <alignment horizontal="center" wrapText="1"/>
    </xf>
    <xf numFmtId="169" fontId="6" fillId="0" borderId="9" xfId="0" applyNumberFormat="1" applyFont="1" applyFill="1" applyBorder="1" applyAlignment="1">
      <alignment horizontal="center" wrapText="1"/>
    </xf>
    <xf numFmtId="169" fontId="6" fillId="0" borderId="8" xfId="0" applyNumberFormat="1" applyFont="1" applyFill="1" applyBorder="1" applyAlignment="1">
      <alignment horizontal="center" vertical="center" wrapText="1"/>
    </xf>
    <xf numFmtId="169" fontId="6" fillId="0" borderId="17" xfId="0" applyNumberFormat="1" applyFont="1" applyFill="1" applyBorder="1" applyAlignment="1">
      <alignment horizontal="center" vertical="center" wrapText="1"/>
    </xf>
    <xf numFmtId="169" fontId="6" fillId="0" borderId="9" xfId="0" applyNumberFormat="1" applyFont="1" applyFill="1" applyBorder="1" applyAlignment="1">
      <alignment horizontal="center" vertical="center" wrapText="1"/>
    </xf>
    <xf numFmtId="169" fontId="14" fillId="0" borderId="2" xfId="0" applyNumberFormat="1" applyFont="1" applyFill="1" applyBorder="1" applyAlignment="1">
      <alignment horizontal="center" vertical="center" wrapText="1"/>
    </xf>
    <xf numFmtId="169" fontId="14" fillId="0" borderId="4" xfId="0" applyNumberFormat="1" applyFont="1" applyFill="1" applyBorder="1" applyAlignment="1">
      <alignment horizontal="center" vertical="center" wrapText="1"/>
    </xf>
    <xf numFmtId="169" fontId="14" fillId="0" borderId="3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/>
    </xf>
    <xf numFmtId="2" fontId="6" fillId="0" borderId="19" xfId="0" applyNumberFormat="1" applyFont="1" applyFill="1" applyBorder="1" applyAlignment="1">
      <alignment horizontal="center" vertical="center" wrapText="1"/>
    </xf>
    <xf numFmtId="2" fontId="6" fillId="0" borderId="20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wrapText="1"/>
    </xf>
    <xf numFmtId="2" fontId="6" fillId="0" borderId="6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2" fontId="6" fillId="0" borderId="8" xfId="0" applyNumberFormat="1" applyFont="1" applyFill="1" applyBorder="1" applyAlignment="1">
      <alignment horizontal="center" wrapText="1"/>
    </xf>
    <xf numFmtId="2" fontId="6" fillId="0" borderId="17" xfId="0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horizontal="justify"/>
    </xf>
    <xf numFmtId="0" fontId="9" fillId="0" borderId="1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34" fillId="0" borderId="0" xfId="0" applyFont="1" applyAlignment="1">
      <alignment horizontal="left" wrapText="1"/>
    </xf>
    <xf numFmtId="0" fontId="33" fillId="0" borderId="0" xfId="0" applyFont="1" applyAlignment="1">
      <alignment horizontal="left" wrapText="1"/>
    </xf>
    <xf numFmtId="0" fontId="9" fillId="0" borderId="17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wrapText="1"/>
    </xf>
    <xf numFmtId="0" fontId="9" fillId="0" borderId="1" xfId="0" applyFont="1" applyBorder="1" applyAlignment="1">
      <alignment vertical="center"/>
    </xf>
    <xf numFmtId="2" fontId="6" fillId="0" borderId="8" xfId="0" applyNumberFormat="1" applyFont="1" applyFill="1" applyBorder="1" applyAlignment="1">
      <alignment horizontal="center"/>
    </xf>
    <xf numFmtId="2" fontId="6" fillId="0" borderId="17" xfId="0" applyNumberFormat="1" applyFont="1" applyFill="1" applyBorder="1" applyAlignment="1">
      <alignment horizontal="center"/>
    </xf>
    <xf numFmtId="2" fontId="6" fillId="0" borderId="9" xfId="0" applyNumberFormat="1" applyFont="1" applyFill="1" applyBorder="1" applyAlignment="1">
      <alignment horizontal="center"/>
    </xf>
    <xf numFmtId="2" fontId="6" fillId="0" borderId="19" xfId="0" applyNumberFormat="1" applyFont="1" applyFill="1" applyBorder="1" applyAlignment="1">
      <alignment horizontal="center"/>
    </xf>
    <xf numFmtId="2" fontId="6" fillId="0" borderId="20" xfId="0" applyNumberFormat="1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2" fontId="6" fillId="0" borderId="7" xfId="0" applyNumberFormat="1" applyFont="1" applyFill="1" applyBorder="1" applyAlignment="1">
      <alignment horizontal="center"/>
    </xf>
    <xf numFmtId="2" fontId="6" fillId="0" borderId="18" xfId="0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170" fontId="14" fillId="0" borderId="2" xfId="0" applyNumberFormat="1" applyFont="1" applyFill="1" applyBorder="1" applyAlignment="1">
      <alignment horizontal="center" vertical="center" wrapText="1"/>
    </xf>
    <xf numFmtId="170" fontId="14" fillId="0" borderId="4" xfId="0" applyNumberFormat="1" applyFont="1" applyFill="1" applyBorder="1" applyAlignment="1">
      <alignment horizontal="center" vertical="center" wrapText="1"/>
    </xf>
    <xf numFmtId="170" fontId="14" fillId="0" borderId="3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Alignment="1">
      <alignment/>
    </xf>
    <xf numFmtId="0" fontId="0" fillId="0" borderId="0" xfId="0" applyAlignment="1">
      <alignment/>
    </xf>
    <xf numFmtId="0" fontId="12" fillId="0" borderId="18" xfId="0" applyFont="1" applyBorder="1" applyAlignment="1">
      <alignment horizontal="center" wrapText="1"/>
    </xf>
    <xf numFmtId="0" fontId="0" fillId="0" borderId="18" xfId="0" applyBorder="1" applyAlignment="1">
      <alignment/>
    </xf>
    <xf numFmtId="0" fontId="3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1" fontId="5" fillId="0" borderId="1" xfId="0" applyNumberFormat="1" applyFont="1" applyBorder="1" applyAlignment="1">
      <alignment horizontal="center" vertical="center" wrapText="1"/>
    </xf>
    <xf numFmtId="171" fontId="2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wrapText="1"/>
    </xf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5" fillId="2" borderId="1" xfId="0" applyFont="1" applyFill="1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9" xfId="0" applyBorder="1" applyAlignment="1">
      <alignment wrapText="1"/>
    </xf>
    <xf numFmtId="0" fontId="3" fillId="0" borderId="8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8" xfId="0" applyFont="1" applyFill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3" fillId="0" borderId="22" xfId="0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7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wrapText="1"/>
    </xf>
    <xf numFmtId="0" fontId="4" fillId="0" borderId="1" xfId="0" applyFont="1" applyBorder="1" applyAlignment="1">
      <alignment/>
    </xf>
    <xf numFmtId="0" fontId="0" fillId="0" borderId="9" xfId="0" applyBorder="1" applyAlignment="1">
      <alignment/>
    </xf>
    <xf numFmtId="0" fontId="9" fillId="0" borderId="8" xfId="0" applyFont="1" applyBorder="1" applyAlignment="1">
      <alignment horizontal="right"/>
    </xf>
    <xf numFmtId="0" fontId="9" fillId="0" borderId="17" xfId="0" applyFont="1" applyBorder="1" applyAlignment="1">
      <alignment horizontal="right"/>
    </xf>
    <xf numFmtId="0" fontId="9" fillId="0" borderId="9" xfId="0" applyFont="1" applyBorder="1" applyAlignment="1">
      <alignment horizontal="right"/>
    </xf>
    <xf numFmtId="0" fontId="26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26" fillId="0" borderId="0" xfId="0" applyFont="1" applyAlignment="1">
      <alignment horizontal="center"/>
    </xf>
    <xf numFmtId="0" fontId="9" fillId="0" borderId="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" fontId="10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3" fontId="10" fillId="0" borderId="8" xfId="0" applyNumberFormat="1" applyFont="1" applyBorder="1" applyAlignment="1">
      <alignment horizontal="center" vertical="center" wrapText="1"/>
    </xf>
    <xf numFmtId="3" fontId="10" fillId="0" borderId="17" xfId="0" applyNumberFormat="1" applyFont="1" applyBorder="1" applyAlignment="1">
      <alignment horizontal="center" vertical="center" wrapText="1"/>
    </xf>
    <xf numFmtId="3" fontId="10" fillId="0" borderId="9" xfId="0" applyNumberFormat="1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8">
      <selection activeCell="B16" sqref="B16:E16"/>
    </sheetView>
  </sheetViews>
  <sheetFormatPr defaultColWidth="9.00390625" defaultRowHeight="12.75"/>
  <cols>
    <col min="1" max="1" width="5.625" style="327" customWidth="1"/>
    <col min="2" max="2" width="10.875" style="327" customWidth="1"/>
    <col min="3" max="3" width="16.75390625" style="327" customWidth="1"/>
    <col min="4" max="4" width="7.125" style="327" customWidth="1"/>
    <col min="5" max="5" width="16.00390625" style="327" customWidth="1"/>
    <col min="6" max="6" width="15.00390625" style="328" customWidth="1"/>
    <col min="7" max="7" width="12.00390625" style="328" customWidth="1"/>
    <col min="8" max="8" width="9.25390625" style="327" customWidth="1"/>
    <col min="9" max="16384" width="9.125" style="327" customWidth="1"/>
  </cols>
  <sheetData>
    <row r="1" spans="6:7" s="329" customFormat="1" ht="12">
      <c r="F1" s="330" t="s">
        <v>112</v>
      </c>
      <c r="G1" s="330"/>
    </row>
    <row r="2" spans="1:6" ht="15.75">
      <c r="A2" s="395" t="s">
        <v>294</v>
      </c>
      <c r="B2" s="395"/>
      <c r="C2" s="395"/>
      <c r="D2" s="395"/>
      <c r="E2" s="395"/>
      <c r="F2" s="395"/>
    </row>
    <row r="3" ht="15.75">
      <c r="F3" s="331" t="s">
        <v>126</v>
      </c>
    </row>
    <row r="4" spans="1:8" s="334" customFormat="1" ht="23.25" customHeight="1">
      <c r="A4" s="332" t="s">
        <v>113</v>
      </c>
      <c r="B4" s="393" t="s">
        <v>114</v>
      </c>
      <c r="C4" s="393"/>
      <c r="D4" s="393"/>
      <c r="E4" s="394"/>
      <c r="F4" s="333" t="s">
        <v>268</v>
      </c>
      <c r="G4" s="333" t="s">
        <v>111</v>
      </c>
      <c r="H4" s="340" t="s">
        <v>233</v>
      </c>
    </row>
    <row r="5" spans="1:8" ht="27" customHeight="1">
      <c r="A5" s="360" t="s">
        <v>115</v>
      </c>
      <c r="B5" s="392" t="s">
        <v>244</v>
      </c>
      <c r="C5" s="392"/>
      <c r="D5" s="392"/>
      <c r="E5" s="392"/>
      <c r="F5" s="353">
        <f>SUM(F6:F7)</f>
        <v>1070154</v>
      </c>
      <c r="G5" s="363">
        <f>SUM(G6:G7)</f>
        <v>644923</v>
      </c>
      <c r="H5" s="359">
        <f>ROUND(G5/F5*100,2)</f>
        <v>60.26</v>
      </c>
    </row>
    <row r="6" spans="1:8" ht="39" customHeight="1">
      <c r="A6" s="361" t="s">
        <v>245</v>
      </c>
      <c r="B6" s="392" t="s">
        <v>300</v>
      </c>
      <c r="C6" s="392"/>
      <c r="D6" s="392"/>
      <c r="E6" s="392"/>
      <c r="F6" s="354">
        <v>644923</v>
      </c>
      <c r="G6" s="354">
        <v>644923</v>
      </c>
      <c r="H6" s="342">
        <f>ROUND(G6/F6*100,2)</f>
        <v>100</v>
      </c>
    </row>
    <row r="7" spans="1:8" ht="15.75">
      <c r="A7" s="361" t="s">
        <v>246</v>
      </c>
      <c r="B7" s="392" t="s">
        <v>301</v>
      </c>
      <c r="C7" s="392"/>
      <c r="D7" s="392"/>
      <c r="E7" s="392"/>
      <c r="F7" s="355">
        <v>425231</v>
      </c>
      <c r="G7" s="354">
        <v>0</v>
      </c>
      <c r="H7" s="342">
        <f>ROUND(G7/F7*100,2)</f>
        <v>0</v>
      </c>
    </row>
    <row r="8" spans="1:8" ht="15.75">
      <c r="A8" s="360" t="s">
        <v>117</v>
      </c>
      <c r="B8" s="392" t="s">
        <v>247</v>
      </c>
      <c r="C8" s="392"/>
      <c r="D8" s="392"/>
      <c r="E8" s="392"/>
      <c r="F8" s="356"/>
      <c r="G8" s="357"/>
      <c r="H8" s="341"/>
    </row>
    <row r="9" spans="1:8" ht="15.75">
      <c r="A9" s="360"/>
      <c r="B9" s="392" t="s">
        <v>104</v>
      </c>
      <c r="C9" s="392"/>
      <c r="D9" s="392"/>
      <c r="E9" s="392"/>
      <c r="F9" s="356"/>
      <c r="G9" s="357"/>
      <c r="H9" s="341"/>
    </row>
    <row r="10" spans="1:8" ht="38.25" customHeight="1">
      <c r="A10" s="361" t="s">
        <v>248</v>
      </c>
      <c r="B10" s="392" t="s">
        <v>249</v>
      </c>
      <c r="C10" s="392"/>
      <c r="D10" s="392"/>
      <c r="E10" s="392"/>
      <c r="F10" s="356"/>
      <c r="G10" s="357"/>
      <c r="H10" s="341"/>
    </row>
    <row r="11" spans="1:8" ht="27" customHeight="1">
      <c r="A11" s="360" t="s">
        <v>118</v>
      </c>
      <c r="B11" s="392" t="s">
        <v>250</v>
      </c>
      <c r="C11" s="392"/>
      <c r="D11" s="392"/>
      <c r="E11" s="392"/>
      <c r="F11" s="356"/>
      <c r="G11" s="357"/>
      <c r="H11" s="341"/>
    </row>
    <row r="12" spans="1:8" ht="15.75">
      <c r="A12" s="360"/>
      <c r="B12" s="392" t="s">
        <v>104</v>
      </c>
      <c r="C12" s="392"/>
      <c r="D12" s="392"/>
      <c r="E12" s="392"/>
      <c r="F12" s="356"/>
      <c r="G12" s="357"/>
      <c r="H12" s="341"/>
    </row>
    <row r="13" spans="1:8" ht="37.5" customHeight="1">
      <c r="A13" s="361" t="s">
        <v>251</v>
      </c>
      <c r="B13" s="392" t="s">
        <v>249</v>
      </c>
      <c r="C13" s="392"/>
      <c r="D13" s="392"/>
      <c r="E13" s="392"/>
      <c r="F13" s="356"/>
      <c r="G13" s="357"/>
      <c r="H13" s="341"/>
    </row>
    <row r="14" spans="1:8" ht="15.75">
      <c r="A14" s="360" t="s">
        <v>119</v>
      </c>
      <c r="B14" s="392" t="s">
        <v>252</v>
      </c>
      <c r="C14" s="392"/>
      <c r="D14" s="392"/>
      <c r="E14" s="392"/>
      <c r="F14" s="356"/>
      <c r="G14" s="357"/>
      <c r="H14" s="341"/>
    </row>
    <row r="15" spans="1:8" ht="15.75">
      <c r="A15" s="360" t="s">
        <v>120</v>
      </c>
      <c r="B15" s="392" t="s">
        <v>116</v>
      </c>
      <c r="C15" s="392"/>
      <c r="D15" s="392"/>
      <c r="E15" s="392"/>
      <c r="F15" s="356"/>
      <c r="G15" s="357"/>
      <c r="H15" s="341"/>
    </row>
    <row r="16" spans="1:8" ht="19.5" customHeight="1">
      <c r="A16" s="360" t="s">
        <v>121</v>
      </c>
      <c r="B16" s="392" t="s">
        <v>267</v>
      </c>
      <c r="C16" s="392"/>
      <c r="D16" s="392"/>
      <c r="E16" s="392"/>
      <c r="F16" s="357"/>
      <c r="G16" s="357"/>
      <c r="H16" s="341"/>
    </row>
    <row r="17" spans="1:8" ht="15.75">
      <c r="A17" s="360" t="s">
        <v>253</v>
      </c>
      <c r="B17" s="392" t="s">
        <v>302</v>
      </c>
      <c r="C17" s="392"/>
      <c r="D17" s="392"/>
      <c r="E17" s="392"/>
      <c r="F17" s="357"/>
      <c r="G17" s="354">
        <v>76011</v>
      </c>
      <c r="H17" s="341">
        <v>0</v>
      </c>
    </row>
    <row r="18" spans="1:8" ht="39" customHeight="1">
      <c r="A18" s="361" t="s">
        <v>254</v>
      </c>
      <c r="B18" s="392" t="s">
        <v>122</v>
      </c>
      <c r="C18" s="392"/>
      <c r="D18" s="392"/>
      <c r="E18" s="392"/>
      <c r="F18" s="357"/>
      <c r="G18" s="357"/>
      <c r="H18" s="341"/>
    </row>
    <row r="19" spans="1:8" ht="15.75">
      <c r="A19" s="361" t="s">
        <v>255</v>
      </c>
      <c r="B19" s="403" t="s">
        <v>256</v>
      </c>
      <c r="C19" s="403"/>
      <c r="D19" s="403"/>
      <c r="E19" s="403"/>
      <c r="F19" s="353"/>
      <c r="G19" s="357"/>
      <c r="H19" s="341"/>
    </row>
    <row r="20" spans="1:8" s="337" customFormat="1" ht="23.25" customHeight="1">
      <c r="A20" s="362"/>
      <c r="B20" s="404" t="s">
        <v>123</v>
      </c>
      <c r="C20" s="404"/>
      <c r="D20" s="404"/>
      <c r="E20" s="404"/>
      <c r="F20" s="336">
        <f>SUM(F5,F8,F11,F14:F17)</f>
        <v>1070154</v>
      </c>
      <c r="G20" s="336">
        <f>SUM(G5,G8,G11,G14:G17)</f>
        <v>720934</v>
      </c>
      <c r="H20" s="359">
        <f>ROUND(G20/F20*100,2)</f>
        <v>67.37</v>
      </c>
    </row>
    <row r="21" spans="1:8" s="337" customFormat="1" ht="24" customHeight="1">
      <c r="A21" s="362"/>
      <c r="B21" s="401" t="s">
        <v>124</v>
      </c>
      <c r="C21" s="401"/>
      <c r="D21" s="401"/>
      <c r="E21" s="401"/>
      <c r="F21" s="338"/>
      <c r="G21" s="338"/>
      <c r="H21" s="341"/>
    </row>
    <row r="22" spans="1:8" ht="15.75">
      <c r="A22" s="360" t="s">
        <v>115</v>
      </c>
      <c r="B22" s="402" t="s">
        <v>257</v>
      </c>
      <c r="C22" s="402"/>
      <c r="D22" s="402"/>
      <c r="E22" s="402"/>
      <c r="F22" s="358">
        <f>SUM(F24:F25)</f>
        <v>677356</v>
      </c>
      <c r="G22" s="354">
        <v>677356</v>
      </c>
      <c r="H22" s="342">
        <f>ROUND(G22/F22*100,2)</f>
        <v>100</v>
      </c>
    </row>
    <row r="23" spans="1:8" ht="14.25" customHeight="1">
      <c r="A23" s="361"/>
      <c r="B23" s="402" t="s">
        <v>104</v>
      </c>
      <c r="C23" s="402"/>
      <c r="D23" s="402"/>
      <c r="E23" s="402"/>
      <c r="F23" s="356"/>
      <c r="G23" s="354"/>
      <c r="H23" s="341"/>
    </row>
    <row r="24" spans="1:8" ht="42.75" customHeight="1">
      <c r="A24" s="361" t="s">
        <v>245</v>
      </c>
      <c r="B24" s="392" t="s">
        <v>258</v>
      </c>
      <c r="C24" s="392"/>
      <c r="D24" s="392"/>
      <c r="E24" s="392"/>
      <c r="F24" s="355"/>
      <c r="G24" s="354"/>
      <c r="H24" s="341"/>
    </row>
    <row r="25" spans="1:8" ht="15.75">
      <c r="A25" s="361" t="s">
        <v>246</v>
      </c>
      <c r="B25" s="392" t="s">
        <v>259</v>
      </c>
      <c r="C25" s="392"/>
      <c r="D25" s="392"/>
      <c r="E25" s="392"/>
      <c r="F25" s="355">
        <v>677356</v>
      </c>
      <c r="G25" s="354">
        <v>677356</v>
      </c>
      <c r="H25" s="342">
        <f>ROUND(G25/F25*100,2)</f>
        <v>100</v>
      </c>
    </row>
    <row r="26" spans="1:8" ht="15.75">
      <c r="A26" s="360" t="s">
        <v>117</v>
      </c>
      <c r="B26" s="392" t="s">
        <v>260</v>
      </c>
      <c r="C26" s="392"/>
      <c r="D26" s="392"/>
      <c r="E26" s="392"/>
      <c r="F26" s="356"/>
      <c r="G26" s="357"/>
      <c r="H26" s="341"/>
    </row>
    <row r="27" spans="1:8" ht="15.75">
      <c r="A27" s="360"/>
      <c r="B27" s="392" t="s">
        <v>104</v>
      </c>
      <c r="C27" s="392"/>
      <c r="D27" s="392"/>
      <c r="E27" s="392"/>
      <c r="F27" s="356"/>
      <c r="G27" s="357"/>
      <c r="H27" s="341"/>
    </row>
    <row r="28" spans="1:8" ht="38.25" customHeight="1">
      <c r="A28" s="361" t="s">
        <v>248</v>
      </c>
      <c r="B28" s="392" t="s">
        <v>261</v>
      </c>
      <c r="C28" s="392"/>
      <c r="D28" s="392"/>
      <c r="E28" s="392"/>
      <c r="F28" s="356"/>
      <c r="G28" s="357"/>
      <c r="H28" s="341"/>
    </row>
    <row r="29" spans="1:8" ht="15.75">
      <c r="A29" s="360" t="s">
        <v>118</v>
      </c>
      <c r="B29" s="392" t="s">
        <v>262</v>
      </c>
      <c r="C29" s="392"/>
      <c r="D29" s="392"/>
      <c r="E29" s="392"/>
      <c r="F29" s="356"/>
      <c r="G29" s="357"/>
      <c r="H29" s="341"/>
    </row>
    <row r="30" spans="1:8" ht="15" customHeight="1">
      <c r="A30" s="360"/>
      <c r="B30" s="392" t="s">
        <v>104</v>
      </c>
      <c r="C30" s="392"/>
      <c r="D30" s="392"/>
      <c r="E30" s="392"/>
      <c r="F30" s="356"/>
      <c r="G30" s="357"/>
      <c r="H30" s="341"/>
    </row>
    <row r="31" spans="1:8" ht="39" customHeight="1">
      <c r="A31" s="361" t="s">
        <v>251</v>
      </c>
      <c r="B31" s="392" t="s">
        <v>261</v>
      </c>
      <c r="C31" s="392"/>
      <c r="D31" s="392"/>
      <c r="E31" s="392"/>
      <c r="F31" s="356"/>
      <c r="G31" s="357"/>
      <c r="H31" s="341"/>
    </row>
    <row r="32" spans="1:8" ht="15.75">
      <c r="A32" s="360" t="s">
        <v>119</v>
      </c>
      <c r="B32" s="402" t="s">
        <v>263</v>
      </c>
      <c r="C32" s="402"/>
      <c r="D32" s="402"/>
      <c r="E32" s="402"/>
      <c r="F32" s="357"/>
      <c r="G32" s="357"/>
      <c r="H32" s="341"/>
    </row>
    <row r="33" spans="1:8" ht="15.75">
      <c r="A33" s="360" t="s">
        <v>120</v>
      </c>
      <c r="B33" s="402" t="s">
        <v>264</v>
      </c>
      <c r="C33" s="402"/>
      <c r="D33" s="402"/>
      <c r="E33" s="402"/>
      <c r="F33" s="357"/>
      <c r="G33" s="357"/>
      <c r="H33" s="341"/>
    </row>
    <row r="34" spans="1:8" ht="15.75">
      <c r="A34" s="360" t="s">
        <v>265</v>
      </c>
      <c r="B34" s="400" t="s">
        <v>266</v>
      </c>
      <c r="C34" s="400"/>
      <c r="D34" s="400"/>
      <c r="E34" s="400"/>
      <c r="F34" s="357"/>
      <c r="G34" s="357"/>
      <c r="H34" s="341"/>
    </row>
    <row r="35" spans="1:8" s="337" customFormat="1" ht="21" customHeight="1">
      <c r="A35" s="335"/>
      <c r="B35" s="398" t="s">
        <v>125</v>
      </c>
      <c r="C35" s="398"/>
      <c r="D35" s="398"/>
      <c r="E35" s="399"/>
      <c r="F35" s="336">
        <f>SUM(F22,F26,F29,F32:F34)</f>
        <v>677356</v>
      </c>
      <c r="G35" s="336">
        <f>SUM(G22,G26,G29,G32:G34)</f>
        <v>677356</v>
      </c>
      <c r="H35" s="359">
        <f>ROUND(G35/F35*100,2)</f>
        <v>100</v>
      </c>
    </row>
    <row r="37" spans="1:6" ht="18.75" customHeight="1">
      <c r="A37" s="396"/>
      <c r="B37" s="397"/>
      <c r="C37" s="397"/>
      <c r="D37" s="397"/>
      <c r="E37" s="397"/>
      <c r="F37" s="397"/>
    </row>
    <row r="38" spans="1:6" ht="15.75">
      <c r="A38" s="397"/>
      <c r="B38" s="397"/>
      <c r="C38" s="397"/>
      <c r="D38" s="397"/>
      <c r="E38" s="397"/>
      <c r="F38" s="397"/>
    </row>
    <row r="41" ht="18.75">
      <c r="A41" s="339"/>
    </row>
    <row r="42" ht="18.75">
      <c r="A42" s="339"/>
    </row>
  </sheetData>
  <mergeCells count="34">
    <mergeCell ref="B30:E30"/>
    <mergeCell ref="B31:E31"/>
    <mergeCell ref="B15:E15"/>
    <mergeCell ref="B7:E7"/>
    <mergeCell ref="B28:E28"/>
    <mergeCell ref="B29:E29"/>
    <mergeCell ref="B8:E8"/>
    <mergeCell ref="B9:E9"/>
    <mergeCell ref="B10:E10"/>
    <mergeCell ref="B11:E11"/>
    <mergeCell ref="B4:E4"/>
    <mergeCell ref="B5:E5"/>
    <mergeCell ref="B6:E6"/>
    <mergeCell ref="A2:F2"/>
    <mergeCell ref="A37:F38"/>
    <mergeCell ref="B17:E17"/>
    <mergeCell ref="B25:E25"/>
    <mergeCell ref="B35:E35"/>
    <mergeCell ref="B34:E34"/>
    <mergeCell ref="B21:E21"/>
    <mergeCell ref="B22:E22"/>
    <mergeCell ref="B33:E33"/>
    <mergeCell ref="B32:E32"/>
    <mergeCell ref="B24:E24"/>
    <mergeCell ref="B12:E12"/>
    <mergeCell ref="B13:E13"/>
    <mergeCell ref="B26:E26"/>
    <mergeCell ref="B27:E27"/>
    <mergeCell ref="B23:E23"/>
    <mergeCell ref="B19:E19"/>
    <mergeCell ref="B20:E20"/>
    <mergeCell ref="B14:E14"/>
    <mergeCell ref="B16:E16"/>
    <mergeCell ref="B18:E18"/>
  </mergeCells>
  <printOptions/>
  <pageMargins left="0.5905511811023623" right="0.35433070866141736" top="0.3937007874015748" bottom="0.4724409448818898" header="0.3937007874015748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93"/>
  <sheetViews>
    <sheetView zoomScale="200" zoomScaleNormal="200" workbookViewId="0" topLeftCell="A1">
      <pane ySplit="7" topLeftCell="BM87" activePane="bottomLeft" state="frozen"/>
      <selection pane="topLeft" activeCell="B1" sqref="B1"/>
      <selection pane="bottomLeft" activeCell="D19" sqref="D19"/>
    </sheetView>
  </sheetViews>
  <sheetFormatPr defaultColWidth="9.00390625" defaultRowHeight="12.75"/>
  <cols>
    <col min="1" max="1" width="3.625" style="54" customWidth="1"/>
    <col min="2" max="2" width="4.125" style="55" customWidth="1"/>
    <col min="3" max="3" width="3.375" style="56" hidden="1" customWidth="1"/>
    <col min="4" max="4" width="13.75390625" style="13" customWidth="1"/>
    <col min="5" max="5" width="7.25390625" style="233" customWidth="1"/>
    <col min="6" max="6" width="7.75390625" style="235" customWidth="1"/>
    <col min="7" max="7" width="4.625" style="15" customWidth="1"/>
    <col min="8" max="9" width="7.125" style="233" customWidth="1"/>
    <col min="10" max="10" width="4.875" style="18" customWidth="1"/>
    <col min="11" max="11" width="7.25390625" style="233" customWidth="1"/>
    <col min="12" max="12" width="7.125" style="233" customWidth="1"/>
    <col min="13" max="13" width="4.875" style="18" customWidth="1"/>
    <col min="14" max="14" width="5.25390625" style="233" customWidth="1"/>
    <col min="15" max="15" width="5.00390625" style="233" customWidth="1"/>
    <col min="16" max="16" width="4.375" style="37" customWidth="1"/>
    <col min="17" max="17" width="6.125" style="233" customWidth="1"/>
    <col min="18" max="18" width="5.75390625" style="233" customWidth="1"/>
    <col min="19" max="19" width="3.875" style="37" customWidth="1"/>
    <col min="20" max="20" width="3.00390625" style="18" customWidth="1"/>
    <col min="21" max="21" width="3.375" style="18" customWidth="1"/>
    <col min="22" max="22" width="2.625" style="18" customWidth="1"/>
    <col min="23" max="23" width="6.75390625" style="233" customWidth="1"/>
    <col min="24" max="24" width="6.375" style="233" customWidth="1"/>
    <col min="25" max="25" width="6.125" style="18" customWidth="1"/>
    <col min="26" max="16384" width="9.125" style="8" customWidth="1"/>
  </cols>
  <sheetData>
    <row r="1" s="296" customFormat="1" ht="16.5" customHeight="1">
      <c r="O1" s="308" t="s">
        <v>0</v>
      </c>
    </row>
    <row r="2" spans="1:25" s="7" customFormat="1" ht="11.25" customHeight="1">
      <c r="A2" s="40"/>
      <c r="B2" s="41"/>
      <c r="C2" s="41"/>
      <c r="D2" s="14"/>
      <c r="E2" s="239"/>
      <c r="F2" s="300"/>
      <c r="G2" s="301" t="s">
        <v>242</v>
      </c>
      <c r="H2" s="302"/>
      <c r="I2" s="302"/>
      <c r="J2" s="303"/>
      <c r="K2" s="302"/>
      <c r="L2" s="225"/>
      <c r="M2" s="17"/>
      <c r="N2" s="225"/>
      <c r="O2" s="225"/>
      <c r="P2" s="33"/>
      <c r="Q2" s="225"/>
      <c r="R2" s="225"/>
      <c r="S2" s="33"/>
      <c r="T2" s="17"/>
      <c r="U2" s="17"/>
      <c r="V2" s="17"/>
      <c r="W2" s="225"/>
      <c r="X2" s="225"/>
      <c r="Y2" s="17"/>
    </row>
    <row r="3" spans="1:25" s="7" customFormat="1" ht="9.75" customHeight="1">
      <c r="A3" s="373" t="s">
        <v>52</v>
      </c>
      <c r="B3" s="416" t="s">
        <v>194</v>
      </c>
      <c r="C3" s="413" t="s">
        <v>53</v>
      </c>
      <c r="D3" s="376" t="s">
        <v>54</v>
      </c>
      <c r="E3" s="405" t="s">
        <v>107</v>
      </c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6"/>
      <c r="W3" s="406"/>
      <c r="X3" s="406"/>
      <c r="Y3" s="407"/>
    </row>
    <row r="4" spans="1:25" s="7" customFormat="1" ht="8.25" customHeight="1">
      <c r="A4" s="374"/>
      <c r="B4" s="417"/>
      <c r="C4" s="414"/>
      <c r="D4" s="365"/>
      <c r="E4" s="382" t="s">
        <v>92</v>
      </c>
      <c r="F4" s="383"/>
      <c r="G4" s="384"/>
      <c r="H4" s="405" t="s">
        <v>105</v>
      </c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406"/>
      <c r="U4" s="406"/>
      <c r="V4" s="407"/>
      <c r="W4" s="408" t="s">
        <v>106</v>
      </c>
      <c r="X4" s="409"/>
      <c r="Y4" s="410"/>
    </row>
    <row r="5" spans="1:25" s="7" customFormat="1" ht="8.25" customHeight="1">
      <c r="A5" s="374"/>
      <c r="B5" s="417"/>
      <c r="C5" s="414"/>
      <c r="D5" s="365"/>
      <c r="E5" s="385"/>
      <c r="F5" s="377"/>
      <c r="G5" s="378"/>
      <c r="H5" s="408" t="s">
        <v>100</v>
      </c>
      <c r="I5" s="409"/>
      <c r="J5" s="410"/>
      <c r="K5" s="405" t="s">
        <v>104</v>
      </c>
      <c r="L5" s="406"/>
      <c r="M5" s="406"/>
      <c r="N5" s="406"/>
      <c r="O5" s="406"/>
      <c r="P5" s="406"/>
      <c r="Q5" s="406"/>
      <c r="R5" s="406"/>
      <c r="S5" s="406"/>
      <c r="T5" s="406"/>
      <c r="U5" s="406"/>
      <c r="V5" s="407"/>
      <c r="W5" s="387"/>
      <c r="X5" s="388"/>
      <c r="Y5" s="381"/>
    </row>
    <row r="6" spans="1:25" s="7" customFormat="1" ht="15" customHeight="1">
      <c r="A6" s="374"/>
      <c r="B6" s="417"/>
      <c r="C6" s="414"/>
      <c r="D6" s="365"/>
      <c r="E6" s="379"/>
      <c r="F6" s="380"/>
      <c r="G6" s="366"/>
      <c r="H6" s="411"/>
      <c r="I6" s="412"/>
      <c r="J6" s="389"/>
      <c r="K6" s="405" t="s">
        <v>101</v>
      </c>
      <c r="L6" s="406"/>
      <c r="M6" s="407"/>
      <c r="N6" s="405" t="s">
        <v>102</v>
      </c>
      <c r="O6" s="406"/>
      <c r="P6" s="407"/>
      <c r="Q6" s="405" t="s">
        <v>103</v>
      </c>
      <c r="R6" s="406"/>
      <c r="S6" s="407"/>
      <c r="T6" s="390" t="s">
        <v>193</v>
      </c>
      <c r="U6" s="391"/>
      <c r="V6" s="386"/>
      <c r="W6" s="411"/>
      <c r="X6" s="412"/>
      <c r="Y6" s="389"/>
    </row>
    <row r="7" spans="1:25" s="32" customFormat="1" ht="12" customHeight="1">
      <c r="A7" s="375"/>
      <c r="B7" s="418"/>
      <c r="C7" s="415"/>
      <c r="D7" s="364"/>
      <c r="E7" s="228" t="s">
        <v>110</v>
      </c>
      <c r="F7" s="228" t="s">
        <v>109</v>
      </c>
      <c r="G7" s="58" t="s">
        <v>99</v>
      </c>
      <c r="H7" s="237" t="s">
        <v>110</v>
      </c>
      <c r="I7" s="237" t="s">
        <v>111</v>
      </c>
      <c r="J7" s="59" t="s">
        <v>99</v>
      </c>
      <c r="K7" s="226" t="s">
        <v>110</v>
      </c>
      <c r="L7" s="226" t="s">
        <v>111</v>
      </c>
      <c r="M7" s="28" t="s">
        <v>99</v>
      </c>
      <c r="N7" s="226" t="s">
        <v>110</v>
      </c>
      <c r="O7" s="234" t="s">
        <v>191</v>
      </c>
      <c r="P7" s="38" t="s">
        <v>99</v>
      </c>
      <c r="Q7" s="226" t="s">
        <v>110</v>
      </c>
      <c r="R7" s="226" t="s">
        <v>111</v>
      </c>
      <c r="S7" s="38" t="s">
        <v>99</v>
      </c>
      <c r="T7" s="39" t="s">
        <v>192</v>
      </c>
      <c r="U7" s="39" t="s">
        <v>191</v>
      </c>
      <c r="V7" s="28" t="s">
        <v>99</v>
      </c>
      <c r="W7" s="226" t="s">
        <v>110</v>
      </c>
      <c r="X7" s="226" t="s">
        <v>111</v>
      </c>
      <c r="Y7" s="28" t="s">
        <v>99</v>
      </c>
    </row>
    <row r="8" spans="1:25" s="89" customFormat="1" ht="12" customHeight="1">
      <c r="A8" s="83">
        <v>1</v>
      </c>
      <c r="B8" s="83">
        <v>2</v>
      </c>
      <c r="C8" s="83">
        <v>3</v>
      </c>
      <c r="D8" s="84">
        <v>4</v>
      </c>
      <c r="E8" s="228">
        <v>5</v>
      </c>
      <c r="F8" s="228">
        <v>6</v>
      </c>
      <c r="G8" s="86">
        <v>7</v>
      </c>
      <c r="H8" s="238">
        <v>8</v>
      </c>
      <c r="I8" s="238">
        <v>9</v>
      </c>
      <c r="J8" s="87">
        <v>10</v>
      </c>
      <c r="K8" s="227">
        <v>11</v>
      </c>
      <c r="L8" s="227">
        <v>12</v>
      </c>
      <c r="M8" s="88">
        <v>13</v>
      </c>
      <c r="N8" s="227">
        <v>14</v>
      </c>
      <c r="O8" s="228">
        <v>15</v>
      </c>
      <c r="P8" s="88">
        <v>16</v>
      </c>
      <c r="Q8" s="227">
        <v>17</v>
      </c>
      <c r="R8" s="227">
        <v>18</v>
      </c>
      <c r="S8" s="88">
        <v>19</v>
      </c>
      <c r="T8" s="85">
        <v>20</v>
      </c>
      <c r="U8" s="85">
        <v>21</v>
      </c>
      <c r="V8" s="88">
        <v>22</v>
      </c>
      <c r="W8" s="227">
        <v>23</v>
      </c>
      <c r="X8" s="227">
        <v>24</v>
      </c>
      <c r="Y8" s="88">
        <v>25</v>
      </c>
    </row>
    <row r="9" spans="1:25" ht="27" customHeight="1">
      <c r="A9" s="370" t="s">
        <v>44</v>
      </c>
      <c r="B9" s="371"/>
      <c r="C9" s="371"/>
      <c r="D9" s="372"/>
      <c r="E9" s="228">
        <f>SUM(E10,E14,E16,E21,E23,E26,E30,E33,E35,E37,E39,E48,E51,E58,E60,E64,E70,E75)</f>
        <v>8766551</v>
      </c>
      <c r="F9" s="228">
        <f>SUM(F10,F14,F16,F21,F23,F26,F30,F33,F35,F37,F39,F48,F51,F58,F60,F64,F70,F75)</f>
        <v>8172761</v>
      </c>
      <c r="G9" s="19">
        <f aca="true" t="shared" si="0" ref="G9:G17">ROUND((F9/E9)*100,2)</f>
        <v>93.23</v>
      </c>
      <c r="H9" s="228">
        <f>SUM(H10,H14,H16,H21,H23,H26,H30,H33,H35,H37,H39,H48,H51,H58,H60,H64,H70,H75)</f>
        <v>7596829</v>
      </c>
      <c r="I9" s="228">
        <f>SUM(I10,I14,I16,I21,I23,I26,I30,I33,I35,I37,I39,I48,I51,I58,I60,I64,I70,I75)</f>
        <v>7186883</v>
      </c>
      <c r="J9" s="19">
        <f>ROUND((I9/H9)*100,2)</f>
        <v>94.6</v>
      </c>
      <c r="K9" s="228">
        <f>SUM(K10,K14,K16,K21,K23,K26,K30,K33,K35,K37,K39,K48,K51,K58,K60,K64,K70,K75)</f>
        <v>4609955</v>
      </c>
      <c r="L9" s="228">
        <f>SUM(L10,L14,L16,L21,L23,L26,L30,L33,L35,L37,L39,L48,L51,L58,L60,L64,L70,L75)</f>
        <v>4457341</v>
      </c>
      <c r="M9" s="19">
        <f>ROUND((L9/K9)*100,2)</f>
        <v>96.69</v>
      </c>
      <c r="N9" s="228">
        <f>SUM(N10,N14,N16,N21,N23,N26,N30,N33,N35,N37,N39,N48,N51,N58,N60,N64,N70,N75)</f>
        <v>90500</v>
      </c>
      <c r="O9" s="228">
        <f>SUM(O10,O14,O16,O21,O23,O26,O30,O33,O35,O37,O39,O48,O51,O58,O60,O64,O70,O75)</f>
        <v>90500</v>
      </c>
      <c r="P9" s="19">
        <f>ROUND((O9/N9)*100,2)</f>
        <v>100</v>
      </c>
      <c r="Q9" s="228">
        <f>SUM(Q10,Q14,Q16,Q23,Q26,Q30,Q33,Q35,Q37,Q39,Q48,Q51,Q58,Q60,Q64,Q70,Q75)</f>
        <v>100400</v>
      </c>
      <c r="R9" s="228">
        <f>SUM(R10,R14,R16,R23,R26,R30,R33,R35,R37,R39,R48,R51,R58,R60,R64,R70,R75)</f>
        <v>98751</v>
      </c>
      <c r="S9" s="19">
        <f>ROUND((R9/Q9)*100,2)</f>
        <v>98.36</v>
      </c>
      <c r="T9" s="57"/>
      <c r="U9" s="57"/>
      <c r="V9" s="19"/>
      <c r="W9" s="228">
        <f>SUM(W10,W14,W16,W21,W23,W26,W30,W33,W35,W37,W39,W48,W51,W58,W60,W64,W70,W75)</f>
        <v>1169722</v>
      </c>
      <c r="X9" s="228">
        <f>SUM(X10,X14,X16,X21,X23,X26,X30,X33,X35,X37,X39,X48,X51,X58,X60,X64,X70,X75)</f>
        <v>985878</v>
      </c>
      <c r="Y9" s="19">
        <f>ROUND((X9/W9)*100,2)</f>
        <v>84.28</v>
      </c>
    </row>
    <row r="10" spans="1:25" s="10" customFormat="1" ht="8.25">
      <c r="A10" s="42">
        <v>10</v>
      </c>
      <c r="B10" s="43"/>
      <c r="C10" s="44"/>
      <c r="D10" s="9" t="s">
        <v>55</v>
      </c>
      <c r="E10" s="229">
        <f>SUM(E11,E12,E13)</f>
        <v>6060</v>
      </c>
      <c r="F10" s="229">
        <f>SUM(F11,F12,F13)</f>
        <v>5706</v>
      </c>
      <c r="G10" s="19">
        <f t="shared" si="0"/>
        <v>94.16</v>
      </c>
      <c r="H10" s="229">
        <f>SUM(H11,H12,H13)</f>
        <v>6060</v>
      </c>
      <c r="I10" s="229">
        <f>SUM(I11,I12,I13)</f>
        <v>5706</v>
      </c>
      <c r="J10" s="19">
        <f aca="true" t="shared" si="1" ref="J10:J17">ROUND((I10/H10)*100,2)</f>
        <v>94.16</v>
      </c>
      <c r="K10" s="229"/>
      <c r="L10" s="229"/>
      <c r="M10" s="29"/>
      <c r="N10" s="229"/>
      <c r="O10" s="229"/>
      <c r="P10" s="34"/>
      <c r="Q10" s="229"/>
      <c r="R10" s="229"/>
      <c r="S10" s="34"/>
      <c r="T10" s="19"/>
      <c r="U10" s="19"/>
      <c r="V10" s="29"/>
      <c r="W10" s="229"/>
      <c r="X10" s="229"/>
      <c r="Y10" s="19"/>
    </row>
    <row r="11" spans="1:25" s="10" customFormat="1" ht="8.25">
      <c r="A11" s="42"/>
      <c r="B11" s="43">
        <v>1018</v>
      </c>
      <c r="C11" s="44"/>
      <c r="D11" s="9" t="s">
        <v>57</v>
      </c>
      <c r="E11" s="229">
        <v>950</v>
      </c>
      <c r="F11" s="229">
        <v>945</v>
      </c>
      <c r="G11" s="19">
        <f t="shared" si="0"/>
        <v>99.47</v>
      </c>
      <c r="H11" s="229">
        <v>950</v>
      </c>
      <c r="I11" s="229">
        <v>945</v>
      </c>
      <c r="J11" s="19">
        <f t="shared" si="1"/>
        <v>99.47</v>
      </c>
      <c r="K11" s="230"/>
      <c r="L11" s="230"/>
      <c r="M11" s="29"/>
      <c r="N11" s="230"/>
      <c r="O11" s="230"/>
      <c r="P11" s="34"/>
      <c r="Q11" s="230"/>
      <c r="R11" s="230"/>
      <c r="S11" s="34"/>
      <c r="T11" s="29"/>
      <c r="U11" s="29"/>
      <c r="V11" s="29"/>
      <c r="W11" s="230"/>
      <c r="X11" s="230"/>
      <c r="Y11" s="29"/>
    </row>
    <row r="12" spans="1:25" s="10" customFormat="1" ht="8.25">
      <c r="A12" s="42"/>
      <c r="B12" s="43">
        <v>1030</v>
      </c>
      <c r="C12" s="44"/>
      <c r="D12" s="9" t="s">
        <v>58</v>
      </c>
      <c r="E12" s="229">
        <v>1460</v>
      </c>
      <c r="F12" s="229">
        <v>1122</v>
      </c>
      <c r="G12" s="19">
        <f t="shared" si="0"/>
        <v>76.85</v>
      </c>
      <c r="H12" s="229">
        <v>1460</v>
      </c>
      <c r="I12" s="229">
        <v>1122</v>
      </c>
      <c r="J12" s="19">
        <f t="shared" si="1"/>
        <v>76.85</v>
      </c>
      <c r="K12" s="230"/>
      <c r="L12" s="230"/>
      <c r="M12" s="29"/>
      <c r="N12" s="230"/>
      <c r="O12" s="230"/>
      <c r="P12" s="34"/>
      <c r="Q12" s="230"/>
      <c r="R12" s="230"/>
      <c r="S12" s="34"/>
      <c r="T12" s="29"/>
      <c r="U12" s="29"/>
      <c r="V12" s="29"/>
      <c r="W12" s="230"/>
      <c r="X12" s="230"/>
      <c r="Y12" s="29"/>
    </row>
    <row r="13" spans="1:35" s="10" customFormat="1" ht="8.25">
      <c r="A13" s="42"/>
      <c r="B13" s="43">
        <v>1095</v>
      </c>
      <c r="C13" s="44"/>
      <c r="D13" s="9" t="s">
        <v>59</v>
      </c>
      <c r="E13" s="229">
        <v>3650</v>
      </c>
      <c r="F13" s="229">
        <v>3639</v>
      </c>
      <c r="G13" s="19">
        <f t="shared" si="0"/>
        <v>99.7</v>
      </c>
      <c r="H13" s="229">
        <v>3650</v>
      </c>
      <c r="I13" s="229">
        <v>3639</v>
      </c>
      <c r="J13" s="19">
        <f t="shared" si="1"/>
        <v>99.7</v>
      </c>
      <c r="K13" s="230"/>
      <c r="L13" s="230"/>
      <c r="M13" s="29"/>
      <c r="N13" s="230"/>
      <c r="O13" s="230"/>
      <c r="P13" s="34"/>
      <c r="Q13" s="230"/>
      <c r="R13" s="230"/>
      <c r="S13" s="34"/>
      <c r="T13" s="29"/>
      <c r="U13" s="29"/>
      <c r="V13" s="29"/>
      <c r="W13" s="230"/>
      <c r="X13" s="230"/>
      <c r="Y13" s="29"/>
      <c r="Z13" s="16"/>
      <c r="AA13" s="16"/>
      <c r="AB13" s="16"/>
      <c r="AC13" s="16"/>
      <c r="AD13" s="16"/>
      <c r="AE13" s="16"/>
      <c r="AF13" s="16"/>
      <c r="AG13" s="16"/>
      <c r="AH13" s="16"/>
      <c r="AI13" s="16"/>
    </row>
    <row r="14" spans="1:25" s="10" customFormat="1" ht="30" customHeight="1">
      <c r="A14" s="42">
        <v>400</v>
      </c>
      <c r="B14" s="43"/>
      <c r="C14" s="44"/>
      <c r="D14" s="9" t="s">
        <v>60</v>
      </c>
      <c r="E14" s="229">
        <f>SUM(E15)</f>
        <v>143770</v>
      </c>
      <c r="F14" s="229">
        <f>SUM(F15)</f>
        <v>143765</v>
      </c>
      <c r="G14" s="19">
        <f t="shared" si="0"/>
        <v>100</v>
      </c>
      <c r="H14" s="229">
        <f>SUM(H15)</f>
        <v>115175</v>
      </c>
      <c r="I14" s="229">
        <f>SUM(I15)</f>
        <v>115170</v>
      </c>
      <c r="J14" s="19">
        <f t="shared" si="1"/>
        <v>100</v>
      </c>
      <c r="K14" s="229">
        <f>SUM(K15)</f>
        <v>45637</v>
      </c>
      <c r="L14" s="229">
        <f>SUM(L15)</f>
        <v>45635</v>
      </c>
      <c r="M14" s="19">
        <f aca="true" t="shared" si="2" ref="M14:M26">ROUND((L14/K14)*100,2)</f>
        <v>100</v>
      </c>
      <c r="N14" s="229">
        <f>SUM(N15)</f>
        <v>38450</v>
      </c>
      <c r="O14" s="229">
        <f>SUM(O15)</f>
        <v>38450</v>
      </c>
      <c r="P14" s="19">
        <f>ROUND((O14/N14)*100,2)</f>
        <v>100</v>
      </c>
      <c r="Q14" s="230"/>
      <c r="R14" s="230"/>
      <c r="S14" s="34"/>
      <c r="T14" s="29"/>
      <c r="U14" s="29"/>
      <c r="V14" s="29"/>
      <c r="W14" s="229">
        <f>SUM(W15)</f>
        <v>28595</v>
      </c>
      <c r="X14" s="229">
        <f>SUM(X15)</f>
        <v>28595</v>
      </c>
      <c r="Y14" s="19">
        <f>ROUND((X14/W14)*100,2)</f>
        <v>100</v>
      </c>
    </row>
    <row r="15" spans="1:25" s="10" customFormat="1" ht="8.25">
      <c r="A15" s="42"/>
      <c r="B15" s="43">
        <v>40002</v>
      </c>
      <c r="C15" s="44"/>
      <c r="D15" s="9" t="s">
        <v>61</v>
      </c>
      <c r="E15" s="229">
        <v>143770</v>
      </c>
      <c r="F15" s="229">
        <v>143765</v>
      </c>
      <c r="G15" s="19">
        <f t="shared" si="0"/>
        <v>100</v>
      </c>
      <c r="H15" s="229">
        <v>115175</v>
      </c>
      <c r="I15" s="229">
        <v>115170</v>
      </c>
      <c r="J15" s="19">
        <f t="shared" si="1"/>
        <v>100</v>
      </c>
      <c r="K15" s="229">
        <v>45637</v>
      </c>
      <c r="L15" s="229">
        <v>45635</v>
      </c>
      <c r="M15" s="19">
        <f t="shared" si="2"/>
        <v>100</v>
      </c>
      <c r="N15" s="229">
        <v>38450</v>
      </c>
      <c r="O15" s="229">
        <v>38450</v>
      </c>
      <c r="P15" s="19">
        <f>ROUND((O15/N15)*100,2)</f>
        <v>100</v>
      </c>
      <c r="Q15" s="230"/>
      <c r="R15" s="230"/>
      <c r="S15" s="34"/>
      <c r="T15" s="29"/>
      <c r="U15" s="29"/>
      <c r="V15" s="29"/>
      <c r="W15" s="229">
        <v>28595</v>
      </c>
      <c r="X15" s="229">
        <v>28595</v>
      </c>
      <c r="Y15" s="19">
        <f>ROUND((X15/W15)*100,2)</f>
        <v>100</v>
      </c>
    </row>
    <row r="16" spans="1:25" s="10" customFormat="1" ht="8.25">
      <c r="A16" s="42">
        <v>600</v>
      </c>
      <c r="B16" s="43"/>
      <c r="C16" s="44"/>
      <c r="D16" s="9" t="s">
        <v>62</v>
      </c>
      <c r="E16" s="229">
        <f>SUM(E17,E19,E20)</f>
        <v>877774</v>
      </c>
      <c r="F16" s="229">
        <f>SUM(F17,F19,F20)</f>
        <v>781385</v>
      </c>
      <c r="G16" s="19">
        <f t="shared" si="0"/>
        <v>89.02</v>
      </c>
      <c r="H16" s="229">
        <f>SUM(H17,H19,H20)</f>
        <v>382774</v>
      </c>
      <c r="I16" s="229">
        <f>SUM(I17,I19,I20)</f>
        <v>289060</v>
      </c>
      <c r="J16" s="19">
        <f t="shared" si="1"/>
        <v>75.52</v>
      </c>
      <c r="K16" s="229">
        <f>SUM(K17,K20)</f>
        <v>3820</v>
      </c>
      <c r="L16" s="229">
        <f>SUM(L17,L20)</f>
        <v>3820</v>
      </c>
      <c r="M16" s="19">
        <f t="shared" si="2"/>
        <v>100</v>
      </c>
      <c r="N16" s="230"/>
      <c r="O16" s="230"/>
      <c r="P16" s="34"/>
      <c r="Q16" s="230"/>
      <c r="R16" s="230"/>
      <c r="S16" s="34"/>
      <c r="T16" s="29"/>
      <c r="U16" s="29"/>
      <c r="V16" s="29"/>
      <c r="W16" s="229">
        <f>SUM(W17)</f>
        <v>495000</v>
      </c>
      <c r="X16" s="229">
        <f>SUM(X17)</f>
        <v>492325</v>
      </c>
      <c r="Y16" s="19">
        <f>ROUND((X16/W16)*100,2)</f>
        <v>99.46</v>
      </c>
    </row>
    <row r="17" spans="1:25" s="10" customFormat="1" ht="8.25">
      <c r="A17" s="42"/>
      <c r="B17" s="43">
        <v>60016</v>
      </c>
      <c r="C17" s="44"/>
      <c r="D17" s="9" t="s">
        <v>64</v>
      </c>
      <c r="E17" s="229">
        <v>595509</v>
      </c>
      <c r="F17" s="229">
        <v>566463</v>
      </c>
      <c r="G17" s="19">
        <f t="shared" si="0"/>
        <v>95.12</v>
      </c>
      <c r="H17" s="229">
        <v>100509</v>
      </c>
      <c r="I17" s="229">
        <v>74138</v>
      </c>
      <c r="J17" s="19">
        <f t="shared" si="1"/>
        <v>73.76</v>
      </c>
      <c r="K17" s="230">
        <v>3820</v>
      </c>
      <c r="L17" s="230">
        <v>3820</v>
      </c>
      <c r="M17" s="19">
        <f t="shared" si="2"/>
        <v>100</v>
      </c>
      <c r="N17" s="230"/>
      <c r="O17" s="230"/>
      <c r="P17" s="34"/>
      <c r="Q17" s="230"/>
      <c r="R17" s="230"/>
      <c r="S17" s="34"/>
      <c r="T17" s="29"/>
      <c r="U17" s="29"/>
      <c r="V17" s="29"/>
      <c r="W17" s="230">
        <v>495000</v>
      </c>
      <c r="X17" s="230">
        <v>492325</v>
      </c>
      <c r="Y17" s="19">
        <f>ROUND((X17/W17)*100,2)</f>
        <v>99.46</v>
      </c>
    </row>
    <row r="18" spans="1:25" ht="8.25" hidden="1">
      <c r="A18" s="45"/>
      <c r="B18" s="46"/>
      <c r="C18" s="47">
        <v>4300</v>
      </c>
      <c r="D18" s="11" t="s">
        <v>56</v>
      </c>
      <c r="E18" s="236">
        <v>0</v>
      </c>
      <c r="F18" s="231">
        <v>0</v>
      </c>
      <c r="G18" s="19" t="e">
        <f aca="true" t="shared" si="3" ref="G18:G51">ROUND((F18/E18)*100,2)</f>
        <v>#DIV/0!</v>
      </c>
      <c r="H18" s="231">
        <v>0</v>
      </c>
      <c r="I18" s="231">
        <v>0</v>
      </c>
      <c r="J18" s="19" t="e">
        <f aca="true" t="shared" si="4" ref="J18:J48">ROUND((I18/H18)*100,2)</f>
        <v>#DIV/0!</v>
      </c>
      <c r="K18" s="231"/>
      <c r="L18" s="231"/>
      <c r="M18" s="19" t="e">
        <f t="shared" si="2"/>
        <v>#DIV/0!</v>
      </c>
      <c r="N18" s="231"/>
      <c r="O18" s="231"/>
      <c r="P18" s="35"/>
      <c r="Q18" s="231"/>
      <c r="R18" s="231"/>
      <c r="S18" s="35"/>
      <c r="T18" s="30"/>
      <c r="U18" s="30"/>
      <c r="V18" s="30"/>
      <c r="W18" s="231"/>
      <c r="X18" s="231"/>
      <c r="Y18" s="19" t="e">
        <f>ROUND((X18/W18)*100,2)</f>
        <v>#DIV/0!</v>
      </c>
    </row>
    <row r="19" spans="1:25" s="10" customFormat="1" ht="16.5">
      <c r="A19" s="42"/>
      <c r="B19" s="43">
        <v>60078</v>
      </c>
      <c r="C19" s="44"/>
      <c r="D19" s="9" t="s">
        <v>288</v>
      </c>
      <c r="E19" s="229">
        <v>150265</v>
      </c>
      <c r="F19" s="230">
        <v>150264</v>
      </c>
      <c r="G19" s="19">
        <f t="shared" si="3"/>
        <v>100</v>
      </c>
      <c r="H19" s="230">
        <v>150265</v>
      </c>
      <c r="I19" s="230">
        <v>150264</v>
      </c>
      <c r="J19" s="19">
        <f t="shared" si="4"/>
        <v>100</v>
      </c>
      <c r="K19" s="230"/>
      <c r="L19" s="230"/>
      <c r="M19" s="19"/>
      <c r="N19" s="230"/>
      <c r="O19" s="230"/>
      <c r="P19" s="34"/>
      <c r="Q19" s="230"/>
      <c r="R19" s="230"/>
      <c r="S19" s="34"/>
      <c r="T19" s="29"/>
      <c r="U19" s="29"/>
      <c r="V19" s="29"/>
      <c r="W19" s="230"/>
      <c r="X19" s="230"/>
      <c r="Y19" s="19"/>
    </row>
    <row r="20" spans="1:25" s="10" customFormat="1" ht="8.25">
      <c r="A20" s="42"/>
      <c r="B20" s="43">
        <v>60095</v>
      </c>
      <c r="C20" s="44"/>
      <c r="D20" s="9" t="s">
        <v>59</v>
      </c>
      <c r="E20" s="229">
        <v>132000</v>
      </c>
      <c r="F20" s="229">
        <v>64658</v>
      </c>
      <c r="G20" s="19">
        <f t="shared" si="3"/>
        <v>48.98</v>
      </c>
      <c r="H20" s="229">
        <v>132000</v>
      </c>
      <c r="I20" s="229">
        <v>64658</v>
      </c>
      <c r="J20" s="19">
        <f t="shared" si="4"/>
        <v>48.98</v>
      </c>
      <c r="K20" s="230">
        <v>0</v>
      </c>
      <c r="L20" s="230">
        <v>0</v>
      </c>
      <c r="M20" s="19">
        <v>0</v>
      </c>
      <c r="N20" s="230"/>
      <c r="O20" s="230"/>
      <c r="P20" s="34"/>
      <c r="Q20" s="230"/>
      <c r="R20" s="230"/>
      <c r="S20" s="34"/>
      <c r="T20" s="29"/>
      <c r="U20" s="29"/>
      <c r="V20" s="29"/>
      <c r="W20" s="230"/>
      <c r="X20" s="230"/>
      <c r="Y20" s="19"/>
    </row>
    <row r="21" spans="1:25" s="10" customFormat="1" ht="16.5">
      <c r="A21" s="42">
        <v>700</v>
      </c>
      <c r="B21" s="43"/>
      <c r="C21" s="44"/>
      <c r="D21" s="9" t="s">
        <v>162</v>
      </c>
      <c r="E21" s="229">
        <f>SUM(E22)</f>
        <v>4600</v>
      </c>
      <c r="F21" s="229">
        <f>SUM(F22)</f>
        <v>3162</v>
      </c>
      <c r="G21" s="19">
        <f t="shared" si="3"/>
        <v>68.74</v>
      </c>
      <c r="H21" s="229">
        <f>SUM(H22)</f>
        <v>4600</v>
      </c>
      <c r="I21" s="229">
        <f>SUM(I22)</f>
        <v>3162</v>
      </c>
      <c r="J21" s="19">
        <f t="shared" si="4"/>
        <v>68.74</v>
      </c>
      <c r="K21" s="230"/>
      <c r="L21" s="230"/>
      <c r="M21" s="19"/>
      <c r="N21" s="230"/>
      <c r="O21" s="230"/>
      <c r="P21" s="34"/>
      <c r="Q21" s="230"/>
      <c r="R21" s="230"/>
      <c r="S21" s="34"/>
      <c r="T21" s="29"/>
      <c r="U21" s="29"/>
      <c r="V21" s="29"/>
      <c r="W21" s="230"/>
      <c r="X21" s="230"/>
      <c r="Y21" s="19"/>
    </row>
    <row r="22" spans="1:25" s="10" customFormat="1" ht="16.5">
      <c r="A22" s="42"/>
      <c r="B22" s="43">
        <v>70005</v>
      </c>
      <c r="C22" s="44"/>
      <c r="D22" s="9" t="s">
        <v>163</v>
      </c>
      <c r="E22" s="229">
        <v>4600</v>
      </c>
      <c r="F22" s="229">
        <v>3162</v>
      </c>
      <c r="G22" s="19">
        <f t="shared" si="3"/>
        <v>68.74</v>
      </c>
      <c r="H22" s="229">
        <v>4600</v>
      </c>
      <c r="I22" s="229">
        <v>3162</v>
      </c>
      <c r="J22" s="19">
        <f t="shared" si="4"/>
        <v>68.74</v>
      </c>
      <c r="K22" s="230"/>
      <c r="L22" s="230"/>
      <c r="M22" s="19"/>
      <c r="N22" s="230"/>
      <c r="O22" s="230"/>
      <c r="P22" s="34"/>
      <c r="Q22" s="230"/>
      <c r="R22" s="230"/>
      <c r="S22" s="34"/>
      <c r="T22" s="29"/>
      <c r="U22" s="29"/>
      <c r="V22" s="29"/>
      <c r="W22" s="230"/>
      <c r="X22" s="230"/>
      <c r="Y22" s="19"/>
    </row>
    <row r="23" spans="1:25" s="12" customFormat="1" ht="9">
      <c r="A23" s="273">
        <v>710</v>
      </c>
      <c r="B23" s="269"/>
      <c r="C23" s="48"/>
      <c r="D23" s="271" t="s">
        <v>39</v>
      </c>
      <c r="E23" s="229">
        <f>SUM(E24,E25)</f>
        <v>36350</v>
      </c>
      <c r="F23" s="229">
        <f>SUM(F24,F25)</f>
        <v>32930</v>
      </c>
      <c r="G23" s="19">
        <f t="shared" si="3"/>
        <v>90.59</v>
      </c>
      <c r="H23" s="272">
        <f>SUM(H24,H25)</f>
        <v>36350</v>
      </c>
      <c r="I23" s="272">
        <f>SUM(I24,I25)</f>
        <v>32930</v>
      </c>
      <c r="J23" s="19">
        <f t="shared" si="4"/>
        <v>90.59</v>
      </c>
      <c r="K23" s="229">
        <f>SUM(K24)</f>
        <v>18300</v>
      </c>
      <c r="L23" s="229">
        <f>SUM(L24)</f>
        <v>18300</v>
      </c>
      <c r="M23" s="19">
        <f t="shared" si="2"/>
        <v>100</v>
      </c>
      <c r="N23" s="232"/>
      <c r="O23" s="232"/>
      <c r="P23" s="36"/>
      <c r="Q23" s="232"/>
      <c r="R23" s="232"/>
      <c r="S23" s="36"/>
      <c r="T23" s="31"/>
      <c r="U23" s="31"/>
      <c r="V23" s="31"/>
      <c r="W23" s="272"/>
      <c r="X23" s="272"/>
      <c r="Y23" s="19"/>
    </row>
    <row r="24" spans="1:25" s="12" customFormat="1" ht="22.5" customHeight="1">
      <c r="A24" s="273"/>
      <c r="B24" s="269">
        <v>71004</v>
      </c>
      <c r="C24" s="48"/>
      <c r="D24" s="271" t="s">
        <v>65</v>
      </c>
      <c r="E24" s="272">
        <v>20850</v>
      </c>
      <c r="F24" s="272">
        <v>20462</v>
      </c>
      <c r="G24" s="19">
        <f t="shared" si="3"/>
        <v>98.14</v>
      </c>
      <c r="H24" s="272">
        <v>20850</v>
      </c>
      <c r="I24" s="272">
        <v>20462</v>
      </c>
      <c r="J24" s="19">
        <f t="shared" si="4"/>
        <v>98.14</v>
      </c>
      <c r="K24" s="230">
        <v>18300</v>
      </c>
      <c r="L24" s="230">
        <v>18300</v>
      </c>
      <c r="M24" s="19">
        <f t="shared" si="2"/>
        <v>100</v>
      </c>
      <c r="N24" s="232"/>
      <c r="O24" s="232"/>
      <c r="P24" s="36"/>
      <c r="Q24" s="232"/>
      <c r="R24" s="232"/>
      <c r="S24" s="36"/>
      <c r="T24" s="31"/>
      <c r="U24" s="31"/>
      <c r="V24" s="31"/>
      <c r="W24" s="272"/>
      <c r="X24" s="272"/>
      <c r="Y24" s="19"/>
    </row>
    <row r="25" spans="1:25" s="12" customFormat="1" ht="9">
      <c r="A25" s="273"/>
      <c r="B25" s="269">
        <v>71095</v>
      </c>
      <c r="C25" s="48"/>
      <c r="D25" s="271" t="s">
        <v>59</v>
      </c>
      <c r="E25" s="272">
        <v>15500</v>
      </c>
      <c r="F25" s="272">
        <v>12468</v>
      </c>
      <c r="G25" s="19">
        <f t="shared" si="3"/>
        <v>80.44</v>
      </c>
      <c r="H25" s="272">
        <v>15500</v>
      </c>
      <c r="I25" s="272">
        <v>12468</v>
      </c>
      <c r="J25" s="19">
        <f t="shared" si="4"/>
        <v>80.44</v>
      </c>
      <c r="K25" s="232"/>
      <c r="L25" s="232"/>
      <c r="M25" s="19"/>
      <c r="N25" s="232"/>
      <c r="O25" s="232"/>
      <c r="P25" s="36"/>
      <c r="Q25" s="232"/>
      <c r="R25" s="232"/>
      <c r="S25" s="36"/>
      <c r="T25" s="31"/>
      <c r="U25" s="31"/>
      <c r="V25" s="31"/>
      <c r="W25" s="272"/>
      <c r="X25" s="272"/>
      <c r="Y25" s="19"/>
    </row>
    <row r="26" spans="1:25" s="10" customFormat="1" ht="8.25">
      <c r="A26" s="42">
        <v>750</v>
      </c>
      <c r="B26" s="43"/>
      <c r="C26" s="44"/>
      <c r="D26" s="9" t="s">
        <v>66</v>
      </c>
      <c r="E26" s="229">
        <f>SUM(E27,E28,E29)</f>
        <v>1340664</v>
      </c>
      <c r="F26" s="229">
        <f>SUM(F27,F28,F29)</f>
        <v>1200330</v>
      </c>
      <c r="G26" s="19">
        <f t="shared" si="3"/>
        <v>89.53</v>
      </c>
      <c r="H26" s="229">
        <f>SUM(H27,H28,H29)</f>
        <v>1208164</v>
      </c>
      <c r="I26" s="229">
        <f>SUM(I27,I28,I29)</f>
        <v>1128983</v>
      </c>
      <c r="J26" s="19">
        <f t="shared" si="4"/>
        <v>93.45</v>
      </c>
      <c r="K26" s="229">
        <f>SUM(K27,K28,K29)</f>
        <v>806180</v>
      </c>
      <c r="L26" s="229">
        <f>SUM(L27,L28,L29)</f>
        <v>772418</v>
      </c>
      <c r="M26" s="19">
        <f t="shared" si="2"/>
        <v>95.81</v>
      </c>
      <c r="N26" s="230"/>
      <c r="O26" s="230"/>
      <c r="P26" s="34"/>
      <c r="Q26" s="230"/>
      <c r="R26" s="230"/>
      <c r="S26" s="34"/>
      <c r="T26" s="29"/>
      <c r="U26" s="29"/>
      <c r="V26" s="29"/>
      <c r="W26" s="229">
        <f>SUM(W28)</f>
        <v>132500</v>
      </c>
      <c r="X26" s="229">
        <f>SUM(X28)</f>
        <v>71347</v>
      </c>
      <c r="Y26" s="19">
        <f>ROUND((X26/W26)*100,2)</f>
        <v>53.85</v>
      </c>
    </row>
    <row r="27" spans="1:25" s="10" customFormat="1" ht="16.5">
      <c r="A27" s="42"/>
      <c r="B27" s="43">
        <v>75022</v>
      </c>
      <c r="C27" s="44"/>
      <c r="D27" s="9" t="s">
        <v>46</v>
      </c>
      <c r="E27" s="229">
        <v>94800</v>
      </c>
      <c r="F27" s="229">
        <v>93965</v>
      </c>
      <c r="G27" s="19">
        <f t="shared" si="3"/>
        <v>99.12</v>
      </c>
      <c r="H27" s="229">
        <v>94800</v>
      </c>
      <c r="I27" s="229">
        <v>93965</v>
      </c>
      <c r="J27" s="19">
        <f t="shared" si="4"/>
        <v>99.12</v>
      </c>
      <c r="K27" s="229"/>
      <c r="L27" s="229"/>
      <c r="M27" s="19"/>
      <c r="N27" s="230"/>
      <c r="O27" s="230"/>
      <c r="P27" s="34"/>
      <c r="Q27" s="230"/>
      <c r="R27" s="230"/>
      <c r="S27" s="34"/>
      <c r="T27" s="29"/>
      <c r="U27" s="29"/>
      <c r="V27" s="29"/>
      <c r="W27" s="229"/>
      <c r="X27" s="229"/>
      <c r="Y27" s="19"/>
    </row>
    <row r="28" spans="1:25" s="10" customFormat="1" ht="24.75">
      <c r="A28" s="42"/>
      <c r="B28" s="43">
        <v>75023</v>
      </c>
      <c r="C28" s="44"/>
      <c r="D28" s="9" t="s">
        <v>68</v>
      </c>
      <c r="E28" s="229">
        <v>1206660</v>
      </c>
      <c r="F28" s="229">
        <v>1068903</v>
      </c>
      <c r="G28" s="19">
        <f t="shared" si="3"/>
        <v>88.58</v>
      </c>
      <c r="H28" s="229">
        <v>1074160</v>
      </c>
      <c r="I28" s="229">
        <v>997556</v>
      </c>
      <c r="J28" s="19">
        <f t="shared" si="4"/>
        <v>92.87</v>
      </c>
      <c r="K28" s="229">
        <v>806180</v>
      </c>
      <c r="L28" s="229">
        <v>772418</v>
      </c>
      <c r="M28" s="19">
        <f>ROUND((L28/K28)*100,2)</f>
        <v>95.81</v>
      </c>
      <c r="N28" s="230"/>
      <c r="O28" s="230"/>
      <c r="P28" s="34"/>
      <c r="Q28" s="230"/>
      <c r="R28" s="230"/>
      <c r="S28" s="34"/>
      <c r="T28" s="29"/>
      <c r="U28" s="29"/>
      <c r="V28" s="29"/>
      <c r="W28" s="229">
        <v>132500</v>
      </c>
      <c r="X28" s="229">
        <v>71347</v>
      </c>
      <c r="Y28" s="19">
        <f>ROUND((X28/W28)*100,2)</f>
        <v>53.85</v>
      </c>
    </row>
    <row r="29" spans="1:25" s="10" customFormat="1" ht="8.25">
      <c r="A29" s="42"/>
      <c r="B29" s="43">
        <v>75095</v>
      </c>
      <c r="C29" s="44"/>
      <c r="D29" s="9" t="s">
        <v>59</v>
      </c>
      <c r="E29" s="229">
        <v>39204</v>
      </c>
      <c r="F29" s="229">
        <v>37462</v>
      </c>
      <c r="G29" s="19">
        <f t="shared" si="3"/>
        <v>95.56</v>
      </c>
      <c r="H29" s="229">
        <v>39204</v>
      </c>
      <c r="I29" s="229">
        <v>37462</v>
      </c>
      <c r="J29" s="19">
        <f t="shared" si="4"/>
        <v>95.56</v>
      </c>
      <c r="K29" s="230"/>
      <c r="L29" s="230"/>
      <c r="M29" s="29"/>
      <c r="N29" s="230"/>
      <c r="O29" s="230"/>
      <c r="P29" s="34"/>
      <c r="Q29" s="230"/>
      <c r="R29" s="230"/>
      <c r="S29" s="34"/>
      <c r="T29" s="29"/>
      <c r="U29" s="29"/>
      <c r="V29" s="29"/>
      <c r="W29" s="230"/>
      <c r="X29" s="230"/>
      <c r="Y29" s="19"/>
    </row>
    <row r="30" spans="1:25" s="10" customFormat="1" ht="24.75">
      <c r="A30" s="42">
        <v>754</v>
      </c>
      <c r="B30" s="43"/>
      <c r="C30" s="44"/>
      <c r="D30" s="9" t="s">
        <v>70</v>
      </c>
      <c r="E30" s="229">
        <f>SUM(E31,E32)</f>
        <v>101360</v>
      </c>
      <c r="F30" s="229">
        <f>SUM(F31,F32)</f>
        <v>84668</v>
      </c>
      <c r="G30" s="19">
        <f t="shared" si="3"/>
        <v>83.53</v>
      </c>
      <c r="H30" s="229">
        <f>SUM(H31,H32)</f>
        <v>93360</v>
      </c>
      <c r="I30" s="229">
        <f>SUM(I31,I32)</f>
        <v>80098</v>
      </c>
      <c r="J30" s="19">
        <f t="shared" si="4"/>
        <v>85.79</v>
      </c>
      <c r="K30" s="230"/>
      <c r="L30" s="230"/>
      <c r="M30" s="29"/>
      <c r="N30" s="229"/>
      <c r="O30" s="229"/>
      <c r="P30" s="19"/>
      <c r="Q30" s="230"/>
      <c r="R30" s="230"/>
      <c r="S30" s="34"/>
      <c r="T30" s="29"/>
      <c r="U30" s="29"/>
      <c r="V30" s="29"/>
      <c r="W30" s="229">
        <f>SUM(W32)</f>
        <v>8000</v>
      </c>
      <c r="X30" s="229">
        <f>SUM(X32)</f>
        <v>4570</v>
      </c>
      <c r="Y30" s="19">
        <f>ROUND((X30/W30)*100,2)</f>
        <v>57.13</v>
      </c>
    </row>
    <row r="31" spans="1:25" s="10" customFormat="1" ht="16.5">
      <c r="A31" s="42"/>
      <c r="B31" s="43">
        <v>75412</v>
      </c>
      <c r="C31" s="44"/>
      <c r="D31" s="9" t="s">
        <v>71</v>
      </c>
      <c r="E31" s="229">
        <v>90460</v>
      </c>
      <c r="F31" s="229">
        <v>80098</v>
      </c>
      <c r="G31" s="19">
        <f t="shared" si="3"/>
        <v>88.55</v>
      </c>
      <c r="H31" s="229">
        <v>90460</v>
      </c>
      <c r="I31" s="229">
        <v>80098</v>
      </c>
      <c r="J31" s="19">
        <f t="shared" si="4"/>
        <v>88.55</v>
      </c>
      <c r="K31" s="230"/>
      <c r="L31" s="230"/>
      <c r="M31" s="29"/>
      <c r="N31" s="229"/>
      <c r="O31" s="229"/>
      <c r="P31" s="19"/>
      <c r="Q31" s="230"/>
      <c r="R31" s="230"/>
      <c r="S31" s="34"/>
      <c r="T31" s="29"/>
      <c r="U31" s="29"/>
      <c r="V31" s="29"/>
      <c r="W31" s="229"/>
      <c r="X31" s="229"/>
      <c r="Y31" s="19"/>
    </row>
    <row r="32" spans="1:25" s="10" customFormat="1" ht="8.25">
      <c r="A32" s="42"/>
      <c r="B32" s="43">
        <v>75414</v>
      </c>
      <c r="C32" s="44"/>
      <c r="D32" s="9" t="s">
        <v>72</v>
      </c>
      <c r="E32" s="229">
        <v>10900</v>
      </c>
      <c r="F32" s="229">
        <v>4570</v>
      </c>
      <c r="G32" s="19">
        <f t="shared" si="3"/>
        <v>41.93</v>
      </c>
      <c r="H32" s="229">
        <v>2900</v>
      </c>
      <c r="I32" s="229">
        <v>0</v>
      </c>
      <c r="J32" s="19">
        <f t="shared" si="4"/>
        <v>0</v>
      </c>
      <c r="K32" s="230"/>
      <c r="L32" s="230"/>
      <c r="M32" s="29"/>
      <c r="N32" s="230"/>
      <c r="O32" s="230"/>
      <c r="P32" s="34"/>
      <c r="Q32" s="230"/>
      <c r="R32" s="230"/>
      <c r="S32" s="34"/>
      <c r="T32" s="29"/>
      <c r="U32" s="29"/>
      <c r="V32" s="29"/>
      <c r="W32" s="230">
        <v>8000</v>
      </c>
      <c r="X32" s="230">
        <v>4570</v>
      </c>
      <c r="Y32" s="19">
        <f>ROUND((X32/W32)*100,2)</f>
        <v>57.13</v>
      </c>
    </row>
    <row r="33" spans="1:25" ht="66">
      <c r="A33" s="273">
        <v>756</v>
      </c>
      <c r="B33" s="269"/>
      <c r="C33" s="47"/>
      <c r="D33" s="271" t="s">
        <v>208</v>
      </c>
      <c r="E33" s="229">
        <f>SUM(E34)</f>
        <v>25000</v>
      </c>
      <c r="F33" s="229">
        <f>SUM(F34)</f>
        <v>22574</v>
      </c>
      <c r="G33" s="19">
        <f t="shared" si="3"/>
        <v>90.3</v>
      </c>
      <c r="H33" s="229">
        <f>SUM(H34)</f>
        <v>25000</v>
      </c>
      <c r="I33" s="272">
        <f>SUM(I34)</f>
        <v>22574</v>
      </c>
      <c r="J33" s="19">
        <f t="shared" si="4"/>
        <v>90.3</v>
      </c>
      <c r="K33" s="229">
        <f>SUM(K34)</f>
        <v>19903</v>
      </c>
      <c r="L33" s="229">
        <f>SUM(L34)</f>
        <v>19374</v>
      </c>
      <c r="M33" s="19">
        <f>ROUND((L33/K33)*100,2)</f>
        <v>97.34</v>
      </c>
      <c r="N33" s="231"/>
      <c r="O33" s="231"/>
      <c r="P33" s="35"/>
      <c r="Q33" s="231"/>
      <c r="R33" s="231"/>
      <c r="S33" s="35"/>
      <c r="T33" s="30"/>
      <c r="U33" s="30"/>
      <c r="V33" s="30"/>
      <c r="W33" s="231"/>
      <c r="X33" s="231"/>
      <c r="Y33" s="19"/>
    </row>
    <row r="34" spans="1:25" ht="24.75">
      <c r="A34" s="273"/>
      <c r="B34" s="269">
        <v>75647</v>
      </c>
      <c r="C34" s="47"/>
      <c r="D34" s="271" t="s">
        <v>297</v>
      </c>
      <c r="E34" s="272">
        <v>25000</v>
      </c>
      <c r="F34" s="272">
        <v>22574</v>
      </c>
      <c r="G34" s="19">
        <f t="shared" si="3"/>
        <v>90.3</v>
      </c>
      <c r="H34" s="272">
        <v>25000</v>
      </c>
      <c r="I34" s="272">
        <v>22574</v>
      </c>
      <c r="J34" s="19">
        <f t="shared" si="4"/>
        <v>90.3</v>
      </c>
      <c r="K34" s="272">
        <v>19903</v>
      </c>
      <c r="L34" s="272">
        <v>19374</v>
      </c>
      <c r="M34" s="19">
        <f>ROUND((L34/K34)*100,2)</f>
        <v>97.34</v>
      </c>
      <c r="N34" s="231"/>
      <c r="O34" s="231"/>
      <c r="P34" s="35"/>
      <c r="Q34" s="231"/>
      <c r="R34" s="231"/>
      <c r="S34" s="35"/>
      <c r="T34" s="30"/>
      <c r="U34" s="30"/>
      <c r="V34" s="30"/>
      <c r="W34" s="231"/>
      <c r="X34" s="231"/>
      <c r="Y34" s="19"/>
    </row>
    <row r="35" spans="1:25" s="10" customFormat="1" ht="16.5">
      <c r="A35" s="42">
        <v>757</v>
      </c>
      <c r="B35" s="43"/>
      <c r="C35" s="44"/>
      <c r="D35" s="9" t="s">
        <v>73</v>
      </c>
      <c r="E35" s="229">
        <f>SUM(E36:E36)</f>
        <v>100400</v>
      </c>
      <c r="F35" s="229">
        <f>SUM(F36:F36)</f>
        <v>98751</v>
      </c>
      <c r="G35" s="19">
        <f t="shared" si="3"/>
        <v>98.36</v>
      </c>
      <c r="H35" s="229">
        <f>SUM(H36:H36)</f>
        <v>100400</v>
      </c>
      <c r="I35" s="229">
        <f>SUM(I36:I36)</f>
        <v>98751</v>
      </c>
      <c r="J35" s="19">
        <f t="shared" si="4"/>
        <v>98.36</v>
      </c>
      <c r="K35" s="230"/>
      <c r="L35" s="230"/>
      <c r="M35" s="29"/>
      <c r="N35" s="230"/>
      <c r="O35" s="230"/>
      <c r="P35" s="34"/>
      <c r="Q35" s="229">
        <f>SUM(Q36)</f>
        <v>100400</v>
      </c>
      <c r="R35" s="229">
        <f>SUM(R36)</f>
        <v>98751</v>
      </c>
      <c r="S35" s="19">
        <f>ROUND((R35/Q35)*100,2)</f>
        <v>98.36</v>
      </c>
      <c r="T35" s="29"/>
      <c r="U35" s="29"/>
      <c r="V35" s="29"/>
      <c r="W35" s="230"/>
      <c r="X35" s="230"/>
      <c r="Y35" s="19"/>
    </row>
    <row r="36" spans="1:25" s="10" customFormat="1" ht="24.75">
      <c r="A36" s="42"/>
      <c r="B36" s="43">
        <v>75702</v>
      </c>
      <c r="C36" s="44"/>
      <c r="D36" s="9" t="s">
        <v>47</v>
      </c>
      <c r="E36" s="229">
        <v>100400</v>
      </c>
      <c r="F36" s="229">
        <v>98751</v>
      </c>
      <c r="G36" s="19">
        <f t="shared" si="3"/>
        <v>98.36</v>
      </c>
      <c r="H36" s="229">
        <v>100400</v>
      </c>
      <c r="I36" s="229">
        <v>98751</v>
      </c>
      <c r="J36" s="19">
        <f t="shared" si="4"/>
        <v>98.36</v>
      </c>
      <c r="K36" s="230"/>
      <c r="L36" s="230"/>
      <c r="M36" s="29"/>
      <c r="N36" s="230"/>
      <c r="O36" s="230"/>
      <c r="P36" s="34"/>
      <c r="Q36" s="229">
        <v>100400</v>
      </c>
      <c r="R36" s="229">
        <v>98751</v>
      </c>
      <c r="S36" s="19">
        <f>ROUND((R36/Q36)*100,2)</f>
        <v>98.36</v>
      </c>
      <c r="T36" s="29"/>
      <c r="U36" s="29"/>
      <c r="V36" s="29"/>
      <c r="W36" s="230"/>
      <c r="X36" s="230"/>
      <c r="Y36" s="19"/>
    </row>
    <row r="37" spans="1:25" s="12" customFormat="1" ht="9">
      <c r="A37" s="273">
        <v>758</v>
      </c>
      <c r="B37" s="269"/>
      <c r="C37" s="48"/>
      <c r="D37" s="271" t="s">
        <v>175</v>
      </c>
      <c r="E37" s="272">
        <f>SUM(E38)</f>
        <v>15000</v>
      </c>
      <c r="F37" s="272">
        <f>SUM(F38)</f>
        <v>0</v>
      </c>
      <c r="G37" s="19">
        <f t="shared" si="3"/>
        <v>0</v>
      </c>
      <c r="H37" s="272">
        <f>SUM(H38)</f>
        <v>15000</v>
      </c>
      <c r="I37" s="272">
        <f>SUM(I38)</f>
        <v>0</v>
      </c>
      <c r="J37" s="19">
        <f t="shared" si="4"/>
        <v>0</v>
      </c>
      <c r="K37" s="232"/>
      <c r="L37" s="232"/>
      <c r="M37" s="31"/>
      <c r="N37" s="232"/>
      <c r="O37" s="232"/>
      <c r="P37" s="36"/>
      <c r="Q37" s="232"/>
      <c r="R37" s="232"/>
      <c r="S37" s="36"/>
      <c r="T37" s="31"/>
      <c r="U37" s="31"/>
      <c r="V37" s="31"/>
      <c r="W37" s="232"/>
      <c r="X37" s="232"/>
      <c r="Y37" s="19"/>
    </row>
    <row r="38" spans="1:25" s="12" customFormat="1" ht="15" customHeight="1">
      <c r="A38" s="273"/>
      <c r="B38" s="269">
        <v>75818</v>
      </c>
      <c r="C38" s="48"/>
      <c r="D38" s="271" t="s">
        <v>209</v>
      </c>
      <c r="E38" s="272">
        <v>15000</v>
      </c>
      <c r="F38" s="272">
        <v>0</v>
      </c>
      <c r="G38" s="19">
        <f t="shared" si="3"/>
        <v>0</v>
      </c>
      <c r="H38" s="272">
        <v>15000</v>
      </c>
      <c r="I38" s="272">
        <v>0</v>
      </c>
      <c r="J38" s="19">
        <f t="shared" si="4"/>
        <v>0</v>
      </c>
      <c r="K38" s="232"/>
      <c r="L38" s="232"/>
      <c r="M38" s="31"/>
      <c r="N38" s="232"/>
      <c r="O38" s="232"/>
      <c r="P38" s="36"/>
      <c r="Q38" s="232"/>
      <c r="R38" s="232"/>
      <c r="S38" s="36"/>
      <c r="T38" s="31"/>
      <c r="U38" s="31"/>
      <c r="V38" s="31"/>
      <c r="W38" s="232"/>
      <c r="X38" s="232"/>
      <c r="Y38" s="19"/>
    </row>
    <row r="39" spans="1:25" s="10" customFormat="1" ht="8.25">
      <c r="A39" s="49">
        <v>801</v>
      </c>
      <c r="B39" s="50"/>
      <c r="C39" s="51"/>
      <c r="D39" s="9" t="s">
        <v>74</v>
      </c>
      <c r="E39" s="230">
        <f>SUM(E40,E41,E42,E43,E44,E45,E46,E47)</f>
        <v>4411850</v>
      </c>
      <c r="F39" s="230">
        <f>SUM(F40,F41,F42,F43,F44,F45,F46,F47)</f>
        <v>4246359</v>
      </c>
      <c r="G39" s="19">
        <f t="shared" si="3"/>
        <v>96.25</v>
      </c>
      <c r="H39" s="230">
        <f>SUM(H40,H41,H42,H43,H44,H45,H46,H47)</f>
        <v>4186400</v>
      </c>
      <c r="I39" s="230">
        <f>SUM(I40,I41,I42,I43,I44,I45,I46,I47)</f>
        <v>4053347</v>
      </c>
      <c r="J39" s="19">
        <f t="shared" si="4"/>
        <v>96.82</v>
      </c>
      <c r="K39" s="230">
        <f>SUM(K40,K41,K42,K43,K44,K45,K46,K47)</f>
        <v>3267466</v>
      </c>
      <c r="L39" s="230">
        <f>SUM(L40,L41,L42,L43,L44,L45,L46,L47)</f>
        <v>3162182</v>
      </c>
      <c r="M39" s="19">
        <f>ROUND((L39/K39)*100,2)</f>
        <v>96.78</v>
      </c>
      <c r="N39" s="230"/>
      <c r="O39" s="230"/>
      <c r="P39" s="34"/>
      <c r="Q39" s="230"/>
      <c r="R39" s="230"/>
      <c r="S39" s="34"/>
      <c r="T39" s="29"/>
      <c r="U39" s="29"/>
      <c r="V39" s="29"/>
      <c r="W39" s="230">
        <f>SUM(W40,W42)</f>
        <v>225450</v>
      </c>
      <c r="X39" s="230">
        <f>SUM(X40,X42)</f>
        <v>193012</v>
      </c>
      <c r="Y39" s="19">
        <f>ROUND((X39/W39)*100,2)</f>
        <v>85.61</v>
      </c>
    </row>
    <row r="40" spans="1:25" s="10" customFormat="1" ht="8.25">
      <c r="A40" s="49"/>
      <c r="B40" s="50">
        <v>80101</v>
      </c>
      <c r="C40" s="51"/>
      <c r="D40" s="9" t="s">
        <v>75</v>
      </c>
      <c r="E40" s="230">
        <v>2676823</v>
      </c>
      <c r="F40" s="230">
        <v>2568923</v>
      </c>
      <c r="G40" s="19">
        <f t="shared" si="3"/>
        <v>95.97</v>
      </c>
      <c r="H40" s="230">
        <v>2456373</v>
      </c>
      <c r="I40" s="230">
        <v>2380911</v>
      </c>
      <c r="J40" s="19">
        <f t="shared" si="4"/>
        <v>96.93</v>
      </c>
      <c r="K40" s="230">
        <v>2001667</v>
      </c>
      <c r="L40" s="230">
        <v>1937632</v>
      </c>
      <c r="M40" s="19">
        <f>ROUND((L40/K40)*100,2)</f>
        <v>96.8</v>
      </c>
      <c r="N40" s="230"/>
      <c r="O40" s="230"/>
      <c r="P40" s="34"/>
      <c r="Q40" s="230"/>
      <c r="R40" s="230"/>
      <c r="S40" s="34"/>
      <c r="T40" s="29"/>
      <c r="U40" s="29"/>
      <c r="V40" s="29"/>
      <c r="W40" s="230">
        <v>220450</v>
      </c>
      <c r="X40" s="230">
        <v>188012</v>
      </c>
      <c r="Y40" s="19">
        <f>ROUND((X40/W40)*100,2)</f>
        <v>85.29</v>
      </c>
    </row>
    <row r="41" spans="1:25" s="10" customFormat="1" ht="16.5">
      <c r="A41" s="49"/>
      <c r="B41" s="50">
        <v>80103</v>
      </c>
      <c r="C41" s="51"/>
      <c r="D41" s="9" t="s">
        <v>40</v>
      </c>
      <c r="E41" s="230">
        <v>174602</v>
      </c>
      <c r="F41" s="230">
        <v>169719</v>
      </c>
      <c r="G41" s="19">
        <f t="shared" si="3"/>
        <v>97.2</v>
      </c>
      <c r="H41" s="230">
        <v>174602</v>
      </c>
      <c r="I41" s="230">
        <v>169719</v>
      </c>
      <c r="J41" s="19">
        <f t="shared" si="4"/>
        <v>97.2</v>
      </c>
      <c r="K41" s="230">
        <v>139509</v>
      </c>
      <c r="L41" s="230">
        <v>134949</v>
      </c>
      <c r="M41" s="19">
        <f>ROUND((L41/K41)*100,2)</f>
        <v>96.73</v>
      </c>
      <c r="N41" s="230"/>
      <c r="O41" s="230"/>
      <c r="P41" s="34"/>
      <c r="Q41" s="230"/>
      <c r="R41" s="230"/>
      <c r="S41" s="34"/>
      <c r="T41" s="29"/>
      <c r="U41" s="29"/>
      <c r="V41" s="29"/>
      <c r="W41" s="230"/>
      <c r="X41" s="230"/>
      <c r="Y41" s="19"/>
    </row>
    <row r="42" spans="1:25" s="10" customFormat="1" ht="21.75" customHeight="1">
      <c r="A42" s="49"/>
      <c r="B42" s="50">
        <v>80104</v>
      </c>
      <c r="C42" s="51"/>
      <c r="D42" s="9" t="s">
        <v>97</v>
      </c>
      <c r="E42" s="230">
        <v>348335</v>
      </c>
      <c r="F42" s="230">
        <v>337667</v>
      </c>
      <c r="G42" s="19">
        <f t="shared" si="3"/>
        <v>96.94</v>
      </c>
      <c r="H42" s="230">
        <v>343335</v>
      </c>
      <c r="I42" s="230">
        <v>332667</v>
      </c>
      <c r="J42" s="19">
        <f t="shared" si="4"/>
        <v>96.89</v>
      </c>
      <c r="K42" s="230">
        <v>243038</v>
      </c>
      <c r="L42" s="230">
        <v>233308</v>
      </c>
      <c r="M42" s="19">
        <f>ROUND((L42/K42)*100,2)</f>
        <v>96</v>
      </c>
      <c r="N42" s="230"/>
      <c r="O42" s="230"/>
      <c r="P42" s="34"/>
      <c r="Q42" s="230"/>
      <c r="R42" s="230"/>
      <c r="S42" s="34"/>
      <c r="T42" s="29"/>
      <c r="U42" s="29"/>
      <c r="V42" s="29"/>
      <c r="W42" s="230">
        <v>5000</v>
      </c>
      <c r="X42" s="230">
        <v>5000</v>
      </c>
      <c r="Y42" s="19">
        <f>ROUND((X42/W42)*100,2)</f>
        <v>100</v>
      </c>
    </row>
    <row r="43" spans="1:25" s="10" customFormat="1" ht="8.25">
      <c r="A43" s="49"/>
      <c r="B43" s="50">
        <v>80110</v>
      </c>
      <c r="C43" s="51"/>
      <c r="D43" s="9" t="s">
        <v>93</v>
      </c>
      <c r="E43" s="230">
        <v>1096178</v>
      </c>
      <c r="F43" s="230">
        <v>1066342</v>
      </c>
      <c r="G43" s="19">
        <f t="shared" si="3"/>
        <v>97.28</v>
      </c>
      <c r="H43" s="230">
        <v>1096178</v>
      </c>
      <c r="I43" s="230">
        <v>1066342</v>
      </c>
      <c r="J43" s="19">
        <f t="shared" si="4"/>
        <v>97.28</v>
      </c>
      <c r="K43" s="230">
        <v>858201</v>
      </c>
      <c r="L43" s="230">
        <v>831242</v>
      </c>
      <c r="M43" s="19">
        <f>ROUND((L43/K43)*100,2)</f>
        <v>96.86</v>
      </c>
      <c r="N43" s="230"/>
      <c r="O43" s="230"/>
      <c r="P43" s="34"/>
      <c r="Q43" s="230"/>
      <c r="R43" s="230"/>
      <c r="S43" s="34"/>
      <c r="T43" s="29"/>
      <c r="U43" s="29"/>
      <c r="V43" s="29"/>
      <c r="W43" s="230"/>
      <c r="X43" s="230"/>
      <c r="Y43" s="19"/>
    </row>
    <row r="44" spans="1:25" s="10" customFormat="1" ht="16.5">
      <c r="A44" s="49"/>
      <c r="B44" s="50">
        <v>80113</v>
      </c>
      <c r="C44" s="51"/>
      <c r="D44" s="9" t="s">
        <v>94</v>
      </c>
      <c r="E44" s="230">
        <v>42000</v>
      </c>
      <c r="F44" s="230">
        <v>35130</v>
      </c>
      <c r="G44" s="19">
        <f t="shared" si="3"/>
        <v>83.64</v>
      </c>
      <c r="H44" s="230">
        <v>42000</v>
      </c>
      <c r="I44" s="230">
        <v>35130</v>
      </c>
      <c r="J44" s="19">
        <f t="shared" si="4"/>
        <v>83.64</v>
      </c>
      <c r="K44" s="230"/>
      <c r="L44" s="230"/>
      <c r="M44" s="29"/>
      <c r="N44" s="230"/>
      <c r="O44" s="230"/>
      <c r="P44" s="34"/>
      <c r="Q44" s="230"/>
      <c r="R44" s="230"/>
      <c r="S44" s="34"/>
      <c r="T44" s="29"/>
      <c r="U44" s="29"/>
      <c r="V44" s="29"/>
      <c r="W44" s="230"/>
      <c r="X44" s="230"/>
      <c r="Y44" s="29"/>
    </row>
    <row r="45" spans="1:25" s="10" customFormat="1" ht="27.75" customHeight="1">
      <c r="A45" s="49"/>
      <c r="B45" s="50">
        <v>80114</v>
      </c>
      <c r="C45" s="51"/>
      <c r="D45" s="9" t="s">
        <v>211</v>
      </c>
      <c r="E45" s="230">
        <v>26812</v>
      </c>
      <c r="F45" s="230">
        <v>26812</v>
      </c>
      <c r="G45" s="19">
        <f t="shared" si="3"/>
        <v>100</v>
      </c>
      <c r="H45" s="230">
        <v>26812</v>
      </c>
      <c r="I45" s="230">
        <v>26812</v>
      </c>
      <c r="J45" s="19">
        <f t="shared" si="4"/>
        <v>100</v>
      </c>
      <c r="K45" s="230">
        <v>24101</v>
      </c>
      <c r="L45" s="230">
        <v>24101</v>
      </c>
      <c r="M45" s="19">
        <f>ROUND((L45/K45)*100,2)</f>
        <v>100</v>
      </c>
      <c r="N45" s="230"/>
      <c r="O45" s="230"/>
      <c r="P45" s="34"/>
      <c r="Q45" s="230"/>
      <c r="R45" s="230"/>
      <c r="S45" s="34"/>
      <c r="T45" s="29"/>
      <c r="U45" s="29"/>
      <c r="V45" s="29"/>
      <c r="W45" s="230"/>
      <c r="X45" s="230"/>
      <c r="Y45" s="19"/>
    </row>
    <row r="46" spans="1:25" s="284" customFormat="1" ht="15.75" customHeight="1">
      <c r="A46" s="281"/>
      <c r="B46" s="274">
        <v>80146</v>
      </c>
      <c r="C46" s="282"/>
      <c r="D46" s="271" t="s">
        <v>210</v>
      </c>
      <c r="E46" s="275">
        <v>3000</v>
      </c>
      <c r="F46" s="275">
        <v>1566</v>
      </c>
      <c r="G46" s="276">
        <f t="shared" si="3"/>
        <v>52.2</v>
      </c>
      <c r="H46" s="275">
        <v>3000</v>
      </c>
      <c r="I46" s="275">
        <v>1566</v>
      </c>
      <c r="J46" s="276">
        <f t="shared" si="4"/>
        <v>52.2</v>
      </c>
      <c r="K46" s="275"/>
      <c r="L46" s="275"/>
      <c r="M46" s="277"/>
      <c r="N46" s="275"/>
      <c r="O46" s="275"/>
      <c r="P46" s="283"/>
      <c r="Q46" s="275"/>
      <c r="R46" s="275"/>
      <c r="S46" s="283"/>
      <c r="T46" s="277"/>
      <c r="U46" s="277"/>
      <c r="V46" s="277"/>
      <c r="W46" s="275"/>
      <c r="X46" s="275"/>
      <c r="Y46" s="277"/>
    </row>
    <row r="47" spans="1:25" s="284" customFormat="1" ht="8.25">
      <c r="A47" s="281"/>
      <c r="B47" s="274">
        <v>80195</v>
      </c>
      <c r="C47" s="282"/>
      <c r="D47" s="271" t="s">
        <v>59</v>
      </c>
      <c r="E47" s="275">
        <v>44100</v>
      </c>
      <c r="F47" s="275">
        <v>40200</v>
      </c>
      <c r="G47" s="276">
        <f t="shared" si="3"/>
        <v>91.16</v>
      </c>
      <c r="H47" s="275">
        <v>44100</v>
      </c>
      <c r="I47" s="275">
        <v>40200</v>
      </c>
      <c r="J47" s="276">
        <f t="shared" si="4"/>
        <v>91.16</v>
      </c>
      <c r="K47" s="275">
        <v>950</v>
      </c>
      <c r="L47" s="275">
        <v>950</v>
      </c>
      <c r="M47" s="19">
        <f>ROUND((L47/K47)*100,2)</f>
        <v>100</v>
      </c>
      <c r="N47" s="275"/>
      <c r="O47" s="275"/>
      <c r="P47" s="283"/>
      <c r="Q47" s="275"/>
      <c r="R47" s="275"/>
      <c r="S47" s="283"/>
      <c r="T47" s="277"/>
      <c r="U47" s="277"/>
      <c r="V47" s="277"/>
      <c r="W47" s="275"/>
      <c r="X47" s="275"/>
      <c r="Y47" s="277"/>
    </row>
    <row r="48" spans="1:25" s="10" customFormat="1" ht="8.25">
      <c r="A48" s="42">
        <v>851</v>
      </c>
      <c r="B48" s="43"/>
      <c r="C48" s="44"/>
      <c r="D48" s="9" t="s">
        <v>76</v>
      </c>
      <c r="E48" s="229">
        <f>SUM(E49,E50)</f>
        <v>109644</v>
      </c>
      <c r="F48" s="229">
        <f>SUM(F49,F50)</f>
        <v>109644</v>
      </c>
      <c r="G48" s="19">
        <f t="shared" si="3"/>
        <v>100</v>
      </c>
      <c r="H48" s="229">
        <f>SUM(H49,H50)</f>
        <v>34344</v>
      </c>
      <c r="I48" s="229">
        <f>SUM(I49,I50)</f>
        <v>34344</v>
      </c>
      <c r="J48" s="19">
        <f t="shared" si="4"/>
        <v>100</v>
      </c>
      <c r="K48" s="230"/>
      <c r="L48" s="230"/>
      <c r="M48" s="29"/>
      <c r="N48" s="229"/>
      <c r="O48" s="229"/>
      <c r="P48" s="19"/>
      <c r="Q48" s="230"/>
      <c r="R48" s="230"/>
      <c r="S48" s="34"/>
      <c r="T48" s="29"/>
      <c r="U48" s="29"/>
      <c r="V48" s="29"/>
      <c r="W48" s="229">
        <f>SUM(W49)</f>
        <v>75300</v>
      </c>
      <c r="X48" s="229">
        <f>SUM(X49)</f>
        <v>75300</v>
      </c>
      <c r="Y48" s="19">
        <f>ROUND((X48/W48)*100,2)</f>
        <v>100</v>
      </c>
    </row>
    <row r="49" spans="1:25" s="10" customFormat="1" ht="16.5">
      <c r="A49" s="42"/>
      <c r="B49" s="43">
        <v>85121</v>
      </c>
      <c r="C49" s="44"/>
      <c r="D49" s="9" t="s">
        <v>77</v>
      </c>
      <c r="E49" s="229">
        <v>75300</v>
      </c>
      <c r="F49" s="229">
        <v>75300</v>
      </c>
      <c r="G49" s="19">
        <f t="shared" si="3"/>
        <v>100</v>
      </c>
      <c r="H49" s="229">
        <v>0</v>
      </c>
      <c r="I49" s="229">
        <v>0</v>
      </c>
      <c r="J49" s="19">
        <v>0</v>
      </c>
      <c r="K49" s="230"/>
      <c r="L49" s="230"/>
      <c r="M49" s="29"/>
      <c r="N49" s="229"/>
      <c r="O49" s="229"/>
      <c r="P49" s="19"/>
      <c r="Q49" s="230"/>
      <c r="R49" s="230"/>
      <c r="S49" s="34"/>
      <c r="T49" s="29"/>
      <c r="U49" s="29"/>
      <c r="V49" s="29"/>
      <c r="W49" s="229">
        <v>75300</v>
      </c>
      <c r="X49" s="229">
        <v>75300</v>
      </c>
      <c r="Y49" s="19">
        <f>ROUND((X49/W49)*100,2)</f>
        <v>100</v>
      </c>
    </row>
    <row r="50" spans="1:25" s="10" customFormat="1" ht="16.5">
      <c r="A50" s="42"/>
      <c r="B50" s="43">
        <v>85154</v>
      </c>
      <c r="C50" s="44"/>
      <c r="D50" s="9" t="s">
        <v>78</v>
      </c>
      <c r="E50" s="229">
        <v>34344</v>
      </c>
      <c r="F50" s="229">
        <v>34344</v>
      </c>
      <c r="G50" s="19">
        <f t="shared" si="3"/>
        <v>100</v>
      </c>
      <c r="H50" s="229">
        <v>34344</v>
      </c>
      <c r="I50" s="229">
        <v>34344</v>
      </c>
      <c r="J50" s="19">
        <f>ROUND((I50/H50)*100,2)</f>
        <v>100</v>
      </c>
      <c r="K50" s="230"/>
      <c r="L50" s="230"/>
      <c r="M50" s="29"/>
      <c r="N50" s="230"/>
      <c r="O50" s="230"/>
      <c r="P50" s="34"/>
      <c r="Q50" s="230"/>
      <c r="R50" s="230"/>
      <c r="S50" s="34"/>
      <c r="T50" s="29"/>
      <c r="U50" s="29"/>
      <c r="V50" s="29"/>
      <c r="W50" s="230"/>
      <c r="X50" s="230"/>
      <c r="Y50" s="29"/>
    </row>
    <row r="51" spans="1:25" s="61" customFormat="1" ht="8.25">
      <c r="A51" s="286">
        <v>852</v>
      </c>
      <c r="B51" s="269"/>
      <c r="C51" s="82"/>
      <c r="D51" s="271" t="s">
        <v>197</v>
      </c>
      <c r="E51" s="285">
        <f>SUM(E52,E53,E54,E55,E56,E57)</f>
        <v>485952</v>
      </c>
      <c r="F51" s="285">
        <f>SUM(F52,F53,F54,F55,F56,F57)</f>
        <v>477349</v>
      </c>
      <c r="G51" s="19">
        <f t="shared" si="3"/>
        <v>98.23</v>
      </c>
      <c r="H51" s="285">
        <f>SUM(H52,H53,H54,H55,H56,H57)</f>
        <v>485952</v>
      </c>
      <c r="I51" s="285">
        <f>SUM(I52,I53,I54,I55,I56,I57)</f>
        <v>477349</v>
      </c>
      <c r="J51" s="19">
        <f>ROUND((I51/H51)*100,2)</f>
        <v>98.23</v>
      </c>
      <c r="K51" s="285">
        <f>SUM(K52,K53,K54,K55,K56,K57)</f>
        <v>164022</v>
      </c>
      <c r="L51" s="285">
        <f>SUM(L52,L53,L54,L55,L56,L57)</f>
        <v>163822</v>
      </c>
      <c r="M51" s="19">
        <f>ROUND((L51/K51)*100,2)</f>
        <v>99.88</v>
      </c>
      <c r="N51" s="285">
        <f>SUM(N52,N53,N54,N55,N56,N57)</f>
        <v>4000</v>
      </c>
      <c r="O51" s="285">
        <f>SUM(O52,O53,O54,O55,O56,O57)</f>
        <v>4000</v>
      </c>
      <c r="P51" s="19">
        <f>ROUND((O51/N51)*100,2)</f>
        <v>100</v>
      </c>
      <c r="Q51" s="278"/>
      <c r="R51" s="278"/>
      <c r="S51" s="280"/>
      <c r="T51" s="279"/>
      <c r="U51" s="279"/>
      <c r="V51" s="279"/>
      <c r="W51" s="278"/>
      <c r="X51" s="278"/>
      <c r="Y51" s="279"/>
    </row>
    <row r="52" spans="1:25" s="61" customFormat="1" ht="16.5">
      <c r="A52" s="286"/>
      <c r="B52" s="269">
        <v>85202</v>
      </c>
      <c r="C52" s="82"/>
      <c r="D52" s="271" t="s">
        <v>41</v>
      </c>
      <c r="E52" s="285">
        <v>5000</v>
      </c>
      <c r="F52" s="272">
        <v>0</v>
      </c>
      <c r="G52" s="19"/>
      <c r="H52" s="287">
        <v>5000</v>
      </c>
      <c r="I52" s="288">
        <v>0</v>
      </c>
      <c r="J52" s="19"/>
      <c r="K52" s="285"/>
      <c r="L52" s="272"/>
      <c r="M52" s="19"/>
      <c r="N52" s="278"/>
      <c r="O52" s="278"/>
      <c r="P52" s="280"/>
      <c r="Q52" s="278"/>
      <c r="R52" s="278"/>
      <c r="S52" s="280"/>
      <c r="T52" s="279"/>
      <c r="U52" s="279"/>
      <c r="V52" s="279"/>
      <c r="W52" s="278"/>
      <c r="X52" s="278"/>
      <c r="Y52" s="279"/>
    </row>
    <row r="53" spans="1:25" s="10" customFormat="1" ht="24.75" customHeight="1">
      <c r="A53" s="42"/>
      <c r="B53" s="43">
        <v>85214</v>
      </c>
      <c r="C53" s="44"/>
      <c r="D53" s="9" t="s">
        <v>279</v>
      </c>
      <c r="E53" s="229">
        <v>153834</v>
      </c>
      <c r="F53" s="229">
        <v>151600</v>
      </c>
      <c r="G53" s="19">
        <f aca="true" t="shared" si="5" ref="G53:G59">ROUND((F53/E53)*100,2)</f>
        <v>98.55</v>
      </c>
      <c r="H53" s="229">
        <v>153834</v>
      </c>
      <c r="I53" s="229">
        <v>151600</v>
      </c>
      <c r="J53" s="19">
        <f aca="true" t="shared" si="6" ref="J53:J88">ROUND((I53/H53)*100,2)</f>
        <v>98.55</v>
      </c>
      <c r="K53" s="230"/>
      <c r="L53" s="230"/>
      <c r="M53" s="29"/>
      <c r="N53" s="230"/>
      <c r="O53" s="230"/>
      <c r="P53" s="34"/>
      <c r="Q53" s="230"/>
      <c r="R53" s="230"/>
      <c r="S53" s="34"/>
      <c r="T53" s="29"/>
      <c r="U53" s="29"/>
      <c r="V53" s="29"/>
      <c r="W53" s="230"/>
      <c r="X53" s="230"/>
      <c r="Y53" s="29"/>
    </row>
    <row r="54" spans="1:25" s="10" customFormat="1" ht="12.75" customHeight="1">
      <c r="A54" s="42"/>
      <c r="B54" s="43">
        <v>85215</v>
      </c>
      <c r="C54" s="44"/>
      <c r="D54" s="9" t="s">
        <v>79</v>
      </c>
      <c r="E54" s="229">
        <v>700</v>
      </c>
      <c r="F54" s="229">
        <v>278</v>
      </c>
      <c r="G54" s="19">
        <f t="shared" si="5"/>
        <v>39.71</v>
      </c>
      <c r="H54" s="229">
        <v>700</v>
      </c>
      <c r="I54" s="229">
        <v>278</v>
      </c>
      <c r="J54" s="19">
        <f t="shared" si="6"/>
        <v>39.71</v>
      </c>
      <c r="K54" s="230"/>
      <c r="L54" s="230"/>
      <c r="M54" s="29"/>
      <c r="N54" s="230"/>
      <c r="O54" s="230"/>
      <c r="P54" s="34"/>
      <c r="Q54" s="230"/>
      <c r="R54" s="230"/>
      <c r="S54" s="34"/>
      <c r="T54" s="29"/>
      <c r="U54" s="29"/>
      <c r="V54" s="29"/>
      <c r="W54" s="230"/>
      <c r="X54" s="230"/>
      <c r="Y54" s="29"/>
    </row>
    <row r="55" spans="1:25" s="10" customFormat="1" ht="13.5" customHeight="1">
      <c r="A55" s="42"/>
      <c r="B55" s="43">
        <v>85219</v>
      </c>
      <c r="C55" s="44"/>
      <c r="D55" s="9" t="s">
        <v>80</v>
      </c>
      <c r="E55" s="229">
        <v>108602</v>
      </c>
      <c r="F55" s="229">
        <v>107738</v>
      </c>
      <c r="G55" s="19">
        <f t="shared" si="5"/>
        <v>99.2</v>
      </c>
      <c r="H55" s="229">
        <v>108602</v>
      </c>
      <c r="I55" s="229">
        <v>107738</v>
      </c>
      <c r="J55" s="19">
        <f t="shared" si="6"/>
        <v>99.2</v>
      </c>
      <c r="K55" s="229">
        <v>101912</v>
      </c>
      <c r="L55" s="229">
        <v>101719</v>
      </c>
      <c r="M55" s="19">
        <f>ROUND((L55/K55)*100,2)</f>
        <v>99.81</v>
      </c>
      <c r="N55" s="230"/>
      <c r="O55" s="230"/>
      <c r="P55" s="34"/>
      <c r="Q55" s="230"/>
      <c r="R55" s="230"/>
      <c r="S55" s="34"/>
      <c r="T55" s="29"/>
      <c r="U55" s="29"/>
      <c r="V55" s="29"/>
      <c r="W55" s="230"/>
      <c r="X55" s="230"/>
      <c r="Y55" s="29"/>
    </row>
    <row r="56" spans="1:25" s="10" customFormat="1" ht="23.25" customHeight="1">
      <c r="A56" s="42"/>
      <c r="B56" s="43">
        <v>85228</v>
      </c>
      <c r="C56" s="44"/>
      <c r="D56" s="9" t="s">
        <v>81</v>
      </c>
      <c r="E56" s="229">
        <v>65016</v>
      </c>
      <c r="F56" s="229">
        <v>64933</v>
      </c>
      <c r="G56" s="19">
        <f t="shared" si="5"/>
        <v>99.87</v>
      </c>
      <c r="H56" s="229">
        <v>65016</v>
      </c>
      <c r="I56" s="229">
        <v>64933</v>
      </c>
      <c r="J56" s="19">
        <f t="shared" si="6"/>
        <v>99.87</v>
      </c>
      <c r="K56" s="229">
        <v>62110</v>
      </c>
      <c r="L56" s="229">
        <v>62103</v>
      </c>
      <c r="M56" s="19">
        <f>ROUND((L56/K56)*100,2)</f>
        <v>99.99</v>
      </c>
      <c r="N56" s="230"/>
      <c r="O56" s="230"/>
      <c r="P56" s="34"/>
      <c r="Q56" s="230"/>
      <c r="R56" s="230"/>
      <c r="S56" s="34"/>
      <c r="T56" s="29"/>
      <c r="U56" s="29"/>
      <c r="V56" s="29"/>
      <c r="W56" s="230"/>
      <c r="X56" s="230"/>
      <c r="Y56" s="29"/>
    </row>
    <row r="57" spans="1:25" s="10" customFormat="1" ht="18.75" customHeight="1">
      <c r="A57" s="42"/>
      <c r="B57" s="43">
        <v>85295</v>
      </c>
      <c r="C57" s="44"/>
      <c r="D57" s="9" t="s">
        <v>59</v>
      </c>
      <c r="E57" s="229">
        <v>152800</v>
      </c>
      <c r="F57" s="229">
        <v>152800</v>
      </c>
      <c r="G57" s="19">
        <f t="shared" si="5"/>
        <v>100</v>
      </c>
      <c r="H57" s="229">
        <v>152800</v>
      </c>
      <c r="I57" s="229">
        <v>152800</v>
      </c>
      <c r="J57" s="19">
        <f t="shared" si="6"/>
        <v>100</v>
      </c>
      <c r="K57" s="230"/>
      <c r="L57" s="230"/>
      <c r="M57" s="29"/>
      <c r="N57" s="230">
        <v>4000</v>
      </c>
      <c r="O57" s="230">
        <v>4000</v>
      </c>
      <c r="P57" s="19">
        <f>ROUND((O57/N57)*100,2)</f>
        <v>100</v>
      </c>
      <c r="Q57" s="230"/>
      <c r="R57" s="230"/>
      <c r="S57" s="34"/>
      <c r="T57" s="29"/>
      <c r="U57" s="29"/>
      <c r="V57" s="29"/>
      <c r="W57" s="230"/>
      <c r="X57" s="230"/>
      <c r="Y57" s="29"/>
    </row>
    <row r="58" spans="1:25" s="284" customFormat="1" ht="21.75" customHeight="1">
      <c r="A58" s="273">
        <v>853</v>
      </c>
      <c r="B58" s="269"/>
      <c r="C58" s="270"/>
      <c r="D58" s="271" t="s">
        <v>48</v>
      </c>
      <c r="E58" s="272">
        <f>SUM(E59)</f>
        <v>169977</v>
      </c>
      <c r="F58" s="272">
        <f>SUM(F59)</f>
        <v>159610</v>
      </c>
      <c r="G58" s="276">
        <f t="shared" si="5"/>
        <v>93.9</v>
      </c>
      <c r="H58" s="272">
        <f>SUM(H59)</f>
        <v>169977</v>
      </c>
      <c r="I58" s="272">
        <f>SUM(I59)</f>
        <v>159610</v>
      </c>
      <c r="J58" s="19">
        <f t="shared" si="6"/>
        <v>93.9</v>
      </c>
      <c r="K58" s="272">
        <f>SUM(K59)</f>
        <v>142719</v>
      </c>
      <c r="L58" s="272">
        <f>SUM(L59)</f>
        <v>133793</v>
      </c>
      <c r="M58" s="276">
        <f>ROUND((L58/K58)*100,2)</f>
        <v>93.75</v>
      </c>
      <c r="N58" s="275"/>
      <c r="O58" s="275"/>
      <c r="P58" s="283"/>
      <c r="Q58" s="275"/>
      <c r="R58" s="275"/>
      <c r="S58" s="283"/>
      <c r="T58" s="277"/>
      <c r="U58" s="277"/>
      <c r="V58" s="277"/>
      <c r="W58" s="275"/>
      <c r="X58" s="275"/>
      <c r="Y58" s="277"/>
    </row>
    <row r="59" spans="1:25" s="10" customFormat="1" ht="15.75" customHeight="1">
      <c r="A59" s="42"/>
      <c r="B59" s="43">
        <v>85333</v>
      </c>
      <c r="C59" s="44"/>
      <c r="D59" s="9" t="s">
        <v>82</v>
      </c>
      <c r="E59" s="229">
        <v>169977</v>
      </c>
      <c r="F59" s="229">
        <v>159610</v>
      </c>
      <c r="G59" s="19">
        <f t="shared" si="5"/>
        <v>93.9</v>
      </c>
      <c r="H59" s="229">
        <v>169977</v>
      </c>
      <c r="I59" s="229">
        <v>159610</v>
      </c>
      <c r="J59" s="19">
        <f t="shared" si="6"/>
        <v>93.9</v>
      </c>
      <c r="K59" s="229">
        <v>142719</v>
      </c>
      <c r="L59" s="229">
        <v>133793</v>
      </c>
      <c r="M59" s="19">
        <f>ROUND((L59/K59)*100,2)</f>
        <v>93.75</v>
      </c>
      <c r="N59" s="230"/>
      <c r="O59" s="230"/>
      <c r="P59" s="34"/>
      <c r="Q59" s="230"/>
      <c r="R59" s="230"/>
      <c r="S59" s="34"/>
      <c r="T59" s="29"/>
      <c r="U59" s="29"/>
      <c r="V59" s="29"/>
      <c r="W59" s="230"/>
      <c r="X59" s="230"/>
      <c r="Y59" s="29"/>
    </row>
    <row r="60" spans="1:25" s="10" customFormat="1" ht="16.5">
      <c r="A60" s="49">
        <v>854</v>
      </c>
      <c r="B60" s="50"/>
      <c r="C60" s="51"/>
      <c r="D60" s="9" t="s">
        <v>95</v>
      </c>
      <c r="E60" s="230">
        <f>SUM(E61,E62,E63)</f>
        <v>434096</v>
      </c>
      <c r="F60" s="230">
        <f>SUM(F61,F62,F63)</f>
        <v>427689</v>
      </c>
      <c r="G60" s="19">
        <f aca="true" t="shared" si="7" ref="G60:G67">ROUND((F60/E60)*100,2)</f>
        <v>98.52</v>
      </c>
      <c r="H60" s="230">
        <f>SUM(H61,H62,H63)</f>
        <v>429219</v>
      </c>
      <c r="I60" s="230">
        <f>SUM(I61,I62,I63)</f>
        <v>422812</v>
      </c>
      <c r="J60" s="19">
        <f t="shared" si="6"/>
        <v>98.51</v>
      </c>
      <c r="K60" s="230">
        <f>SUM(K61,K62,K63)</f>
        <v>133869</v>
      </c>
      <c r="L60" s="230">
        <f>SUM(L61,L62,L63)</f>
        <v>129960</v>
      </c>
      <c r="M60" s="19">
        <f>ROUND((L60/K60)*100,2)</f>
        <v>97.08</v>
      </c>
      <c r="N60" s="230"/>
      <c r="O60" s="230"/>
      <c r="P60" s="34"/>
      <c r="Q60" s="230"/>
      <c r="R60" s="230"/>
      <c r="S60" s="34"/>
      <c r="T60" s="29"/>
      <c r="U60" s="29"/>
      <c r="V60" s="29"/>
      <c r="W60" s="230">
        <f>SUM(W61,W62,W63)</f>
        <v>4877</v>
      </c>
      <c r="X60" s="230">
        <f>SUM(X61,X62,X63)</f>
        <v>4877</v>
      </c>
      <c r="Y60" s="19">
        <f>ROUND((X60/W60)*100,2)</f>
        <v>100</v>
      </c>
    </row>
    <row r="61" spans="1:25" s="10" customFormat="1" ht="8.25">
      <c r="A61" s="49"/>
      <c r="B61" s="50">
        <v>85401</v>
      </c>
      <c r="C61" s="51"/>
      <c r="D61" s="9" t="s">
        <v>96</v>
      </c>
      <c r="E61" s="230">
        <v>258608</v>
      </c>
      <c r="F61" s="230">
        <v>252201</v>
      </c>
      <c r="G61" s="19">
        <f t="shared" si="7"/>
        <v>97.52</v>
      </c>
      <c r="H61" s="230">
        <v>253731</v>
      </c>
      <c r="I61" s="230">
        <v>247324</v>
      </c>
      <c r="J61" s="19">
        <f t="shared" si="6"/>
        <v>97.47</v>
      </c>
      <c r="K61" s="230">
        <v>133869</v>
      </c>
      <c r="L61" s="230">
        <v>129960</v>
      </c>
      <c r="M61" s="19">
        <f>ROUND((L61/K61)*100,2)</f>
        <v>97.08</v>
      </c>
      <c r="N61" s="230"/>
      <c r="O61" s="230"/>
      <c r="P61" s="34"/>
      <c r="Q61" s="230"/>
      <c r="R61" s="230"/>
      <c r="S61" s="34"/>
      <c r="T61" s="29"/>
      <c r="U61" s="29"/>
      <c r="V61" s="29"/>
      <c r="W61" s="230">
        <v>4877</v>
      </c>
      <c r="X61" s="230">
        <v>4877</v>
      </c>
      <c r="Y61" s="19">
        <f>ROUND((X61/W61)*100,2)</f>
        <v>100</v>
      </c>
    </row>
    <row r="62" spans="1:25" s="10" customFormat="1" ht="16.5">
      <c r="A62" s="49"/>
      <c r="B62" s="50">
        <v>85415</v>
      </c>
      <c r="C62" s="51"/>
      <c r="D62" s="9" t="s">
        <v>42</v>
      </c>
      <c r="E62" s="230">
        <v>175238</v>
      </c>
      <c r="F62" s="230">
        <v>175238</v>
      </c>
      <c r="G62" s="19">
        <f t="shared" si="7"/>
        <v>100</v>
      </c>
      <c r="H62" s="230">
        <v>175238</v>
      </c>
      <c r="I62" s="230">
        <v>175238</v>
      </c>
      <c r="J62" s="19">
        <f t="shared" si="6"/>
        <v>100</v>
      </c>
      <c r="K62" s="230"/>
      <c r="L62" s="230"/>
      <c r="M62" s="19"/>
      <c r="N62" s="230"/>
      <c r="O62" s="230"/>
      <c r="P62" s="34"/>
      <c r="Q62" s="230"/>
      <c r="R62" s="230"/>
      <c r="S62" s="34"/>
      <c r="T62" s="29"/>
      <c r="U62" s="29"/>
      <c r="V62" s="29"/>
      <c r="W62" s="230"/>
      <c r="X62" s="230"/>
      <c r="Y62" s="19"/>
    </row>
    <row r="63" spans="1:25" ht="23.25" customHeight="1">
      <c r="A63" s="52"/>
      <c r="B63" s="274">
        <v>85446</v>
      </c>
      <c r="C63" s="53"/>
      <c r="D63" s="271" t="s">
        <v>210</v>
      </c>
      <c r="E63" s="275">
        <v>250</v>
      </c>
      <c r="F63" s="275">
        <v>250</v>
      </c>
      <c r="G63" s="19">
        <f t="shared" si="7"/>
        <v>100</v>
      </c>
      <c r="H63" s="275">
        <v>250</v>
      </c>
      <c r="I63" s="275">
        <v>250</v>
      </c>
      <c r="J63" s="19">
        <f t="shared" si="6"/>
        <v>100</v>
      </c>
      <c r="K63" s="231"/>
      <c r="L63" s="231"/>
      <c r="M63" s="30"/>
      <c r="N63" s="231"/>
      <c r="O63" s="231"/>
      <c r="P63" s="35"/>
      <c r="Q63" s="231"/>
      <c r="R63" s="231"/>
      <c r="S63" s="35"/>
      <c r="T63" s="30"/>
      <c r="U63" s="30"/>
      <c r="V63" s="30"/>
      <c r="W63" s="231"/>
      <c r="X63" s="231"/>
      <c r="Y63" s="30"/>
    </row>
    <row r="64" spans="1:25" s="10" customFormat="1" ht="16.5">
      <c r="A64" s="42">
        <v>900</v>
      </c>
      <c r="B64" s="43"/>
      <c r="C64" s="44"/>
      <c r="D64" s="9" t="s">
        <v>83</v>
      </c>
      <c r="E64" s="229">
        <f>SUM(E65,E66,E67,E68,E69)</f>
        <v>413500</v>
      </c>
      <c r="F64" s="229">
        <f>SUM(F65,F66,F67,F68,F69)</f>
        <v>302517</v>
      </c>
      <c r="G64" s="19">
        <f t="shared" si="7"/>
        <v>73.16</v>
      </c>
      <c r="H64" s="229">
        <f>SUM(H65,H66,H67,H68,H69)</f>
        <v>213500</v>
      </c>
      <c r="I64" s="229">
        <f>SUM(I65,I66,I67,I68,I69)</f>
        <v>186665</v>
      </c>
      <c r="J64" s="19">
        <f t="shared" si="6"/>
        <v>87.43</v>
      </c>
      <c r="K64" s="230"/>
      <c r="L64" s="230"/>
      <c r="M64" s="29"/>
      <c r="N64" s="230"/>
      <c r="O64" s="230"/>
      <c r="P64" s="34"/>
      <c r="Q64" s="230"/>
      <c r="R64" s="230"/>
      <c r="S64" s="34"/>
      <c r="T64" s="29"/>
      <c r="U64" s="29"/>
      <c r="V64" s="29"/>
      <c r="W64" s="229">
        <f>SUM(W65,W66,W67,W68,W69)</f>
        <v>200000</v>
      </c>
      <c r="X64" s="229">
        <f>SUM(X65,X66,X67,X68,X69)</f>
        <v>115852</v>
      </c>
      <c r="Y64" s="19">
        <f>ROUND((X64/W64)*100,2)</f>
        <v>57.93</v>
      </c>
    </row>
    <row r="65" spans="1:25" s="10" customFormat="1" ht="15" customHeight="1">
      <c r="A65" s="42"/>
      <c r="B65" s="43">
        <v>90001</v>
      </c>
      <c r="C65" s="44"/>
      <c r="D65" s="9" t="s">
        <v>84</v>
      </c>
      <c r="E65" s="229">
        <v>142500</v>
      </c>
      <c r="F65" s="229">
        <v>104075</v>
      </c>
      <c r="G65" s="19">
        <f t="shared" si="7"/>
        <v>73.04</v>
      </c>
      <c r="H65" s="229">
        <v>2500</v>
      </c>
      <c r="I65" s="229">
        <v>473</v>
      </c>
      <c r="J65" s="19">
        <f t="shared" si="6"/>
        <v>18.92</v>
      </c>
      <c r="K65" s="230"/>
      <c r="L65" s="230"/>
      <c r="M65" s="29"/>
      <c r="N65" s="230"/>
      <c r="O65" s="230"/>
      <c r="P65" s="34"/>
      <c r="Q65" s="230"/>
      <c r="R65" s="230"/>
      <c r="S65" s="34"/>
      <c r="T65" s="29"/>
      <c r="U65" s="29"/>
      <c r="V65" s="29"/>
      <c r="W65" s="229">
        <v>140000</v>
      </c>
      <c r="X65" s="229">
        <v>103602</v>
      </c>
      <c r="Y65" s="19">
        <f>ROUND((X65/W65)*100,2)</f>
        <v>74</v>
      </c>
    </row>
    <row r="66" spans="1:25" s="10" customFormat="1" ht="8.25">
      <c r="A66" s="42"/>
      <c r="B66" s="43">
        <v>90002</v>
      </c>
      <c r="C66" s="44"/>
      <c r="D66" s="9" t="s">
        <v>43</v>
      </c>
      <c r="E66" s="229">
        <v>2000</v>
      </c>
      <c r="F66" s="229">
        <v>0</v>
      </c>
      <c r="G66" s="19">
        <f t="shared" si="7"/>
        <v>0</v>
      </c>
      <c r="H66" s="229">
        <v>2000</v>
      </c>
      <c r="I66" s="229">
        <v>0</v>
      </c>
      <c r="J66" s="19">
        <f t="shared" si="6"/>
        <v>0</v>
      </c>
      <c r="K66" s="230"/>
      <c r="L66" s="230"/>
      <c r="M66" s="29"/>
      <c r="N66" s="230"/>
      <c r="O66" s="230"/>
      <c r="P66" s="34"/>
      <c r="Q66" s="230"/>
      <c r="R66" s="230"/>
      <c r="S66" s="34"/>
      <c r="T66" s="29"/>
      <c r="U66" s="29"/>
      <c r="V66" s="29"/>
      <c r="W66" s="229"/>
      <c r="X66" s="229"/>
      <c r="Y66" s="19"/>
    </row>
    <row r="67" spans="1:25" s="10" customFormat="1" ht="8.25">
      <c r="A67" s="42"/>
      <c r="B67" s="43">
        <v>90003</v>
      </c>
      <c r="C67" s="44"/>
      <c r="D67" s="9" t="s">
        <v>49</v>
      </c>
      <c r="E67" s="229">
        <v>68000</v>
      </c>
      <c r="F67" s="229">
        <v>65031</v>
      </c>
      <c r="G67" s="19">
        <f t="shared" si="7"/>
        <v>95.63</v>
      </c>
      <c r="H67" s="229">
        <v>68000</v>
      </c>
      <c r="I67" s="229">
        <v>65031</v>
      </c>
      <c r="J67" s="19">
        <f t="shared" si="6"/>
        <v>95.63</v>
      </c>
      <c r="K67" s="230"/>
      <c r="L67" s="230"/>
      <c r="M67" s="29"/>
      <c r="N67" s="230"/>
      <c r="O67" s="230"/>
      <c r="P67" s="34"/>
      <c r="Q67" s="230"/>
      <c r="R67" s="230"/>
      <c r="S67" s="34"/>
      <c r="T67" s="29"/>
      <c r="U67" s="29"/>
      <c r="V67" s="29"/>
      <c r="W67" s="229"/>
      <c r="X67" s="229"/>
      <c r="Y67" s="19"/>
    </row>
    <row r="68" spans="1:25" s="10" customFormat="1" ht="16.5">
      <c r="A68" s="42"/>
      <c r="B68" s="43">
        <v>90015</v>
      </c>
      <c r="C68" s="44"/>
      <c r="D68" s="9" t="s">
        <v>85</v>
      </c>
      <c r="E68" s="229">
        <v>198000</v>
      </c>
      <c r="F68" s="229">
        <v>132341</v>
      </c>
      <c r="G68" s="19">
        <f aca="true" t="shared" si="8" ref="G68:G93">ROUND((F68/E68)*100,2)</f>
        <v>66.84</v>
      </c>
      <c r="H68" s="229">
        <v>138000</v>
      </c>
      <c r="I68" s="229">
        <v>120091</v>
      </c>
      <c r="J68" s="19">
        <f t="shared" si="6"/>
        <v>87.02</v>
      </c>
      <c r="K68" s="230"/>
      <c r="L68" s="230"/>
      <c r="M68" s="29"/>
      <c r="N68" s="230"/>
      <c r="O68" s="230"/>
      <c r="P68" s="34"/>
      <c r="Q68" s="230"/>
      <c r="R68" s="230"/>
      <c r="S68" s="34"/>
      <c r="T68" s="29"/>
      <c r="U68" s="29"/>
      <c r="V68" s="29"/>
      <c r="W68" s="229">
        <v>60000</v>
      </c>
      <c r="X68" s="229">
        <v>12250</v>
      </c>
      <c r="Y68" s="19">
        <f>ROUND((X68/W68)*100,2)</f>
        <v>20.42</v>
      </c>
    </row>
    <row r="69" spans="1:25" s="10" customFormat="1" ht="8.25">
      <c r="A69" s="42"/>
      <c r="B69" s="43">
        <v>90095</v>
      </c>
      <c r="C69" s="44"/>
      <c r="D69" s="9" t="s">
        <v>165</v>
      </c>
      <c r="E69" s="229">
        <v>3000</v>
      </c>
      <c r="F69" s="229">
        <v>1070</v>
      </c>
      <c r="G69" s="19">
        <f t="shared" si="8"/>
        <v>35.67</v>
      </c>
      <c r="H69" s="229">
        <v>3000</v>
      </c>
      <c r="I69" s="229">
        <v>1070</v>
      </c>
      <c r="J69" s="19">
        <f t="shared" si="6"/>
        <v>35.67</v>
      </c>
      <c r="K69" s="230"/>
      <c r="L69" s="230"/>
      <c r="M69" s="29"/>
      <c r="N69" s="230"/>
      <c r="O69" s="230"/>
      <c r="P69" s="34"/>
      <c r="Q69" s="230"/>
      <c r="R69" s="230"/>
      <c r="S69" s="34"/>
      <c r="T69" s="29"/>
      <c r="U69" s="29"/>
      <c r="V69" s="29"/>
      <c r="W69" s="230"/>
      <c r="X69" s="230"/>
      <c r="Y69" s="29"/>
    </row>
    <row r="70" spans="1:25" s="10" customFormat="1" ht="23.25" customHeight="1">
      <c r="A70" s="42">
        <v>921</v>
      </c>
      <c r="B70" s="43"/>
      <c r="C70" s="44"/>
      <c r="D70" s="9" t="s">
        <v>86</v>
      </c>
      <c r="E70" s="229">
        <f>SUM(E71,E72,E73,E74)</f>
        <v>71554</v>
      </c>
      <c r="F70" s="229">
        <f>SUM(F71,F72,F73)</f>
        <v>57755</v>
      </c>
      <c r="G70" s="19">
        <f t="shared" si="8"/>
        <v>80.72</v>
      </c>
      <c r="H70" s="229">
        <f>SUM(H71,H72,H73,H74)</f>
        <v>71554</v>
      </c>
      <c r="I70" s="229">
        <f>SUM(I71,I72,I73)</f>
        <v>57755</v>
      </c>
      <c r="J70" s="19">
        <f t="shared" si="6"/>
        <v>80.72</v>
      </c>
      <c r="K70" s="229">
        <f>SUM(K71,K72,K73)</f>
        <v>8039</v>
      </c>
      <c r="L70" s="229">
        <f>SUM(L71,L72,L73)</f>
        <v>8037</v>
      </c>
      <c r="M70" s="19">
        <f>ROUND((L70/K70)*100,2)</f>
        <v>99.98</v>
      </c>
      <c r="N70" s="229">
        <f>SUM(N71,N72,N73)</f>
        <v>36050</v>
      </c>
      <c r="O70" s="229">
        <f>SUM(O71,O72,O73)</f>
        <v>36050</v>
      </c>
      <c r="P70" s="19">
        <f>ROUND((O70/N70)*100,2)</f>
        <v>100</v>
      </c>
      <c r="Q70" s="230"/>
      <c r="R70" s="230"/>
      <c r="S70" s="34"/>
      <c r="T70" s="29"/>
      <c r="U70" s="29"/>
      <c r="V70" s="29"/>
      <c r="W70" s="230"/>
      <c r="X70" s="230"/>
      <c r="Y70" s="29"/>
    </row>
    <row r="71" spans="1:25" s="10" customFormat="1" ht="15" customHeight="1">
      <c r="A71" s="42"/>
      <c r="B71" s="43">
        <v>92105</v>
      </c>
      <c r="C71" s="44"/>
      <c r="D71" s="9" t="s">
        <v>87</v>
      </c>
      <c r="E71" s="229">
        <v>11500</v>
      </c>
      <c r="F71" s="229">
        <v>8844</v>
      </c>
      <c r="G71" s="19">
        <f t="shared" si="8"/>
        <v>76.9</v>
      </c>
      <c r="H71" s="229">
        <v>11500</v>
      </c>
      <c r="I71" s="229">
        <v>8844</v>
      </c>
      <c r="J71" s="19">
        <f t="shared" si="6"/>
        <v>76.9</v>
      </c>
      <c r="K71" s="230"/>
      <c r="L71" s="230"/>
      <c r="M71" s="29"/>
      <c r="N71" s="230">
        <v>6000</v>
      </c>
      <c r="O71" s="230">
        <v>6000</v>
      </c>
      <c r="P71" s="19">
        <f>ROUND((O71/N71)*100,2)</f>
        <v>100</v>
      </c>
      <c r="Q71" s="230"/>
      <c r="R71" s="230"/>
      <c r="S71" s="34"/>
      <c r="T71" s="29"/>
      <c r="U71" s="29"/>
      <c r="V71" s="29"/>
      <c r="W71" s="230"/>
      <c r="X71" s="230"/>
      <c r="Y71" s="29"/>
    </row>
    <row r="72" spans="1:25" s="10" customFormat="1" ht="16.5">
      <c r="A72" s="42"/>
      <c r="B72" s="43">
        <v>92109</v>
      </c>
      <c r="C72" s="44"/>
      <c r="D72" s="9" t="s">
        <v>88</v>
      </c>
      <c r="E72" s="229">
        <v>14165</v>
      </c>
      <c r="F72" s="229">
        <v>8024</v>
      </c>
      <c r="G72" s="19">
        <f t="shared" si="8"/>
        <v>56.65</v>
      </c>
      <c r="H72" s="229">
        <v>14165</v>
      </c>
      <c r="I72" s="229">
        <v>8024</v>
      </c>
      <c r="J72" s="19">
        <f t="shared" si="6"/>
        <v>56.65</v>
      </c>
      <c r="K72" s="230"/>
      <c r="L72" s="230"/>
      <c r="M72" s="29"/>
      <c r="N72" s="230"/>
      <c r="O72" s="230"/>
      <c r="P72" s="34"/>
      <c r="Q72" s="230"/>
      <c r="R72" s="230"/>
      <c r="S72" s="34"/>
      <c r="T72" s="29"/>
      <c r="U72" s="29"/>
      <c r="V72" s="29"/>
      <c r="W72" s="230"/>
      <c r="X72" s="230"/>
      <c r="Y72" s="29"/>
    </row>
    <row r="73" spans="1:25" s="10" customFormat="1" ht="8.25">
      <c r="A73" s="42"/>
      <c r="B73" s="43">
        <v>92116</v>
      </c>
      <c r="C73" s="44"/>
      <c r="D73" s="9" t="s">
        <v>89</v>
      </c>
      <c r="E73" s="229">
        <v>40889</v>
      </c>
      <c r="F73" s="229">
        <v>40887</v>
      </c>
      <c r="G73" s="19">
        <f t="shared" si="8"/>
        <v>100</v>
      </c>
      <c r="H73" s="229">
        <v>40889</v>
      </c>
      <c r="I73" s="229">
        <v>40887</v>
      </c>
      <c r="J73" s="19">
        <f t="shared" si="6"/>
        <v>100</v>
      </c>
      <c r="K73" s="229">
        <v>8039</v>
      </c>
      <c r="L73" s="229">
        <v>8037</v>
      </c>
      <c r="M73" s="19">
        <f>ROUND((L73/K73)*100,2)</f>
        <v>99.98</v>
      </c>
      <c r="N73" s="230">
        <v>30050</v>
      </c>
      <c r="O73" s="230">
        <v>30050</v>
      </c>
      <c r="P73" s="19">
        <f>ROUND((O73/N73)*100,2)</f>
        <v>100</v>
      </c>
      <c r="Q73" s="230"/>
      <c r="R73" s="230"/>
      <c r="S73" s="34"/>
      <c r="T73" s="29"/>
      <c r="U73" s="29"/>
      <c r="V73" s="29"/>
      <c r="W73" s="229"/>
      <c r="X73" s="229"/>
      <c r="Y73" s="19"/>
    </row>
    <row r="74" spans="1:25" s="10" customFormat="1" ht="8.25">
      <c r="A74" s="42"/>
      <c r="B74" s="43">
        <v>92195</v>
      </c>
      <c r="C74" s="44"/>
      <c r="D74" s="9" t="s">
        <v>59</v>
      </c>
      <c r="E74" s="229">
        <v>5000</v>
      </c>
      <c r="F74" s="229">
        <v>0</v>
      </c>
      <c r="G74" s="19">
        <f t="shared" si="8"/>
        <v>0</v>
      </c>
      <c r="H74" s="229">
        <v>5000</v>
      </c>
      <c r="I74" s="229">
        <v>0</v>
      </c>
      <c r="J74" s="19">
        <f t="shared" si="6"/>
        <v>0</v>
      </c>
      <c r="K74" s="229"/>
      <c r="L74" s="229"/>
      <c r="M74" s="19"/>
      <c r="N74" s="230"/>
      <c r="O74" s="230"/>
      <c r="P74" s="19"/>
      <c r="Q74" s="230"/>
      <c r="R74" s="230"/>
      <c r="S74" s="34"/>
      <c r="T74" s="29"/>
      <c r="U74" s="29"/>
      <c r="V74" s="29"/>
      <c r="W74" s="229"/>
      <c r="X74" s="229"/>
      <c r="Y74" s="19"/>
    </row>
    <row r="75" spans="1:25" s="10" customFormat="1" ht="8.25">
      <c r="A75" s="42">
        <v>926</v>
      </c>
      <c r="B75" s="43"/>
      <c r="C75" s="44"/>
      <c r="D75" s="9" t="s">
        <v>90</v>
      </c>
      <c r="E75" s="229">
        <f>SUM(E76)</f>
        <v>19000</v>
      </c>
      <c r="F75" s="229">
        <f>SUM(F76)</f>
        <v>18567</v>
      </c>
      <c r="G75" s="19">
        <f t="shared" si="8"/>
        <v>97.72</v>
      </c>
      <c r="H75" s="229">
        <f>SUM(H76)</f>
        <v>19000</v>
      </c>
      <c r="I75" s="229">
        <f>SUM(I76)</f>
        <v>18567</v>
      </c>
      <c r="J75" s="19">
        <f t="shared" si="6"/>
        <v>97.72</v>
      </c>
      <c r="K75" s="229"/>
      <c r="L75" s="229"/>
      <c r="M75" s="19"/>
      <c r="N75" s="229">
        <f>SUM(N76)</f>
        <v>12000</v>
      </c>
      <c r="O75" s="229">
        <f>SUM(O76)</f>
        <v>12000</v>
      </c>
      <c r="P75" s="19">
        <f>ROUND((O75/N75)*100,2)</f>
        <v>100</v>
      </c>
      <c r="Q75" s="230"/>
      <c r="R75" s="230"/>
      <c r="S75" s="34"/>
      <c r="T75" s="29"/>
      <c r="U75" s="29"/>
      <c r="V75" s="29"/>
      <c r="W75" s="229"/>
      <c r="X75" s="229"/>
      <c r="Y75" s="19"/>
    </row>
    <row r="76" spans="1:25" s="10" customFormat="1" ht="24.75" customHeight="1">
      <c r="A76" s="42"/>
      <c r="B76" s="43">
        <v>92605</v>
      </c>
      <c r="C76" s="44"/>
      <c r="D76" s="9" t="s">
        <v>91</v>
      </c>
      <c r="E76" s="229">
        <v>19000</v>
      </c>
      <c r="F76" s="229">
        <v>18567</v>
      </c>
      <c r="G76" s="19">
        <f t="shared" si="8"/>
        <v>97.72</v>
      </c>
      <c r="H76" s="229">
        <v>19000</v>
      </c>
      <c r="I76" s="229">
        <v>18567</v>
      </c>
      <c r="J76" s="19">
        <f t="shared" si="6"/>
        <v>97.72</v>
      </c>
      <c r="K76" s="230"/>
      <c r="L76" s="230"/>
      <c r="M76" s="29"/>
      <c r="N76" s="230">
        <v>12000</v>
      </c>
      <c r="O76" s="230">
        <v>12000</v>
      </c>
      <c r="P76" s="19">
        <f>ROUND((O76/N76)*100,2)</f>
        <v>100</v>
      </c>
      <c r="Q76" s="230"/>
      <c r="R76" s="230"/>
      <c r="S76" s="34"/>
      <c r="T76" s="29"/>
      <c r="U76" s="29"/>
      <c r="V76" s="29"/>
      <c r="W76" s="230"/>
      <c r="X76" s="230"/>
      <c r="Y76" s="29"/>
    </row>
    <row r="77" spans="1:25" ht="32.25" customHeight="1">
      <c r="A77" s="370" t="s">
        <v>45</v>
      </c>
      <c r="B77" s="371"/>
      <c r="C77" s="371"/>
      <c r="D77" s="372"/>
      <c r="E77" s="228">
        <f>SUM(E78,E80,E84)</f>
        <v>1485066</v>
      </c>
      <c r="F77" s="228">
        <f>SUM(F78,F80,F84)</f>
        <v>1454466</v>
      </c>
      <c r="G77" s="19">
        <f t="shared" si="8"/>
        <v>97.94</v>
      </c>
      <c r="H77" s="228">
        <f>SUM(H78,H80,H84)</f>
        <v>1484526</v>
      </c>
      <c r="I77" s="228">
        <f>SUM(I78,I80,I84)</f>
        <v>1453926</v>
      </c>
      <c r="J77" s="19">
        <f t="shared" si="6"/>
        <v>97.94</v>
      </c>
      <c r="K77" s="228">
        <f>SUM(K78,K80,K84)</f>
        <v>65515</v>
      </c>
      <c r="L77" s="228">
        <f>SUM(L78,L80,L84)</f>
        <v>65513</v>
      </c>
      <c r="M77" s="19">
        <f>ROUND((L77/K77)*100,2)</f>
        <v>100</v>
      </c>
      <c r="N77" s="228"/>
      <c r="O77" s="228"/>
      <c r="P77" s="19"/>
      <c r="Q77" s="228"/>
      <c r="R77" s="228"/>
      <c r="S77" s="19"/>
      <c r="T77" s="57"/>
      <c r="U77" s="57"/>
      <c r="V77" s="19"/>
      <c r="W77" s="228">
        <f>SUM(W78,W80,W84)</f>
        <v>540</v>
      </c>
      <c r="X77" s="228">
        <f>SUM(X78,X80,X84)</f>
        <v>540</v>
      </c>
      <c r="Y77" s="19">
        <f>ROUND((X77/W77)*100,2)</f>
        <v>100</v>
      </c>
    </row>
    <row r="78" spans="1:25" s="10" customFormat="1" ht="12" customHeight="1">
      <c r="A78" s="42">
        <v>750</v>
      </c>
      <c r="B78" s="43"/>
      <c r="C78" s="44"/>
      <c r="D78" s="9" t="s">
        <v>66</v>
      </c>
      <c r="E78" s="229">
        <f>SUM(E79)</f>
        <v>38840</v>
      </c>
      <c r="F78" s="229">
        <f>SUM(F79)</f>
        <v>38840</v>
      </c>
      <c r="G78" s="19">
        <f t="shared" si="8"/>
        <v>100</v>
      </c>
      <c r="H78" s="229">
        <f>SUM(H79)</f>
        <v>38840</v>
      </c>
      <c r="I78" s="229">
        <f>SUM(I79)</f>
        <v>38840</v>
      </c>
      <c r="J78" s="19">
        <f t="shared" si="6"/>
        <v>100</v>
      </c>
      <c r="K78" s="229">
        <f>SUM(K79)</f>
        <v>10500</v>
      </c>
      <c r="L78" s="229">
        <f>SUM(L79)</f>
        <v>10500</v>
      </c>
      <c r="M78" s="19">
        <f>ROUND((L78/K78)*100,2)</f>
        <v>100</v>
      </c>
      <c r="N78" s="230"/>
      <c r="O78" s="230"/>
      <c r="P78" s="34"/>
      <c r="Q78" s="230"/>
      <c r="R78" s="230"/>
      <c r="S78" s="34"/>
      <c r="T78" s="29"/>
      <c r="U78" s="29"/>
      <c r="V78" s="29"/>
      <c r="W78" s="229"/>
      <c r="X78" s="229"/>
      <c r="Y78" s="19"/>
    </row>
    <row r="79" spans="1:25" s="10" customFormat="1" ht="12" customHeight="1">
      <c r="A79" s="42"/>
      <c r="B79" s="43">
        <v>75011</v>
      </c>
      <c r="C79" s="44"/>
      <c r="D79" s="9" t="s">
        <v>67</v>
      </c>
      <c r="E79" s="229">
        <v>38840</v>
      </c>
      <c r="F79" s="229">
        <v>38840</v>
      </c>
      <c r="G79" s="19">
        <f t="shared" si="8"/>
        <v>100</v>
      </c>
      <c r="H79" s="229">
        <v>38840</v>
      </c>
      <c r="I79" s="229">
        <v>38840</v>
      </c>
      <c r="J79" s="19">
        <f t="shared" si="6"/>
        <v>100</v>
      </c>
      <c r="K79" s="229">
        <v>10500</v>
      </c>
      <c r="L79" s="229">
        <v>10500</v>
      </c>
      <c r="M79" s="19">
        <f>ROUND((L79/K79)*100,2)</f>
        <v>100</v>
      </c>
      <c r="N79" s="230"/>
      <c r="O79" s="230"/>
      <c r="P79" s="34"/>
      <c r="Q79" s="230"/>
      <c r="R79" s="230"/>
      <c r="S79" s="34"/>
      <c r="T79" s="29"/>
      <c r="U79" s="29"/>
      <c r="V79" s="29"/>
      <c r="W79" s="229"/>
      <c r="X79" s="229"/>
      <c r="Y79" s="19"/>
    </row>
    <row r="80" spans="1:25" s="10" customFormat="1" ht="42.75" customHeight="1">
      <c r="A80" s="42">
        <v>751</v>
      </c>
      <c r="B80" s="43"/>
      <c r="C80" s="44"/>
      <c r="D80" s="9" t="s">
        <v>69</v>
      </c>
      <c r="E80" s="229">
        <f>SUM(E81:E83)</f>
        <v>33750</v>
      </c>
      <c r="F80" s="229">
        <f>SUM(F81:F83)</f>
        <v>33615</v>
      </c>
      <c r="G80" s="19">
        <f t="shared" si="8"/>
        <v>99.6</v>
      </c>
      <c r="H80" s="229">
        <f>SUM(H81:H83)</f>
        <v>33750</v>
      </c>
      <c r="I80" s="229">
        <f>SUM(I81:I83)</f>
        <v>33615</v>
      </c>
      <c r="J80" s="19">
        <f t="shared" si="6"/>
        <v>99.6</v>
      </c>
      <c r="K80" s="229">
        <f>SUM(K81:K83)</f>
        <v>4997</v>
      </c>
      <c r="L80" s="229">
        <f>SUM(L81:L83)</f>
        <v>4997</v>
      </c>
      <c r="M80" s="19">
        <f>ROUND((L80/K80)*100,2)</f>
        <v>100</v>
      </c>
      <c r="N80" s="230"/>
      <c r="O80" s="230"/>
      <c r="P80" s="34"/>
      <c r="Q80" s="230"/>
      <c r="R80" s="230"/>
      <c r="S80" s="34"/>
      <c r="T80" s="29"/>
      <c r="U80" s="29"/>
      <c r="V80" s="29"/>
      <c r="W80" s="230"/>
      <c r="X80" s="230"/>
      <c r="Y80" s="29"/>
    </row>
    <row r="81" spans="1:25" s="10" customFormat="1" ht="35.25" customHeight="1">
      <c r="A81" s="42"/>
      <c r="B81" s="43">
        <v>75101</v>
      </c>
      <c r="C81" s="44"/>
      <c r="D81" s="9" t="s">
        <v>186</v>
      </c>
      <c r="E81" s="229">
        <v>1025</v>
      </c>
      <c r="F81" s="229">
        <v>1025</v>
      </c>
      <c r="G81" s="19">
        <f t="shared" si="8"/>
        <v>100</v>
      </c>
      <c r="H81" s="229">
        <v>1025</v>
      </c>
      <c r="I81" s="229">
        <v>1025</v>
      </c>
      <c r="J81" s="19">
        <f t="shared" si="6"/>
        <v>100</v>
      </c>
      <c r="K81" s="230"/>
      <c r="L81" s="230"/>
      <c r="M81" s="29"/>
      <c r="N81" s="230"/>
      <c r="O81" s="230"/>
      <c r="P81" s="34"/>
      <c r="Q81" s="230"/>
      <c r="R81" s="230"/>
      <c r="S81" s="34"/>
      <c r="T81" s="29"/>
      <c r="U81" s="29"/>
      <c r="V81" s="29"/>
      <c r="W81" s="230"/>
      <c r="X81" s="230"/>
      <c r="Y81" s="29"/>
    </row>
    <row r="82" spans="1:25" s="10" customFormat="1" ht="24.75" customHeight="1">
      <c r="A82" s="42"/>
      <c r="B82" s="43">
        <v>75107</v>
      </c>
      <c r="C82" s="44"/>
      <c r="D82" s="9" t="s">
        <v>280</v>
      </c>
      <c r="E82" s="229">
        <v>20096</v>
      </c>
      <c r="F82" s="229">
        <v>19961</v>
      </c>
      <c r="G82" s="19">
        <f>ROUND((F82/E82)*100,2)</f>
        <v>99.33</v>
      </c>
      <c r="H82" s="229">
        <v>20096</v>
      </c>
      <c r="I82" s="229">
        <v>19961</v>
      </c>
      <c r="J82" s="19">
        <f>ROUND((I82/H82)*100,2)</f>
        <v>99.33</v>
      </c>
      <c r="K82" s="230">
        <v>3202</v>
      </c>
      <c r="L82" s="230">
        <v>3202</v>
      </c>
      <c r="M82" s="19">
        <f>ROUND((L82/K82)*100,2)</f>
        <v>100</v>
      </c>
      <c r="N82" s="230"/>
      <c r="O82" s="230"/>
      <c r="P82" s="34"/>
      <c r="Q82" s="230"/>
      <c r="R82" s="230"/>
      <c r="S82" s="34"/>
      <c r="T82" s="29"/>
      <c r="U82" s="29"/>
      <c r="V82" s="29"/>
      <c r="W82" s="230"/>
      <c r="X82" s="230"/>
      <c r="Y82" s="29"/>
    </row>
    <row r="83" spans="1:25" s="10" customFormat="1" ht="24.75" customHeight="1">
      <c r="A83" s="42"/>
      <c r="B83" s="43">
        <v>75108</v>
      </c>
      <c r="C83" s="44"/>
      <c r="D83" s="9" t="s">
        <v>281</v>
      </c>
      <c r="E83" s="229">
        <v>12629</v>
      </c>
      <c r="F83" s="229">
        <v>12629</v>
      </c>
      <c r="G83" s="19">
        <f>ROUND((F83/E83)*100,2)</f>
        <v>100</v>
      </c>
      <c r="H83" s="229">
        <v>12629</v>
      </c>
      <c r="I83" s="229">
        <v>12629</v>
      </c>
      <c r="J83" s="19">
        <f>ROUND((I83/H83)*100,2)</f>
        <v>100</v>
      </c>
      <c r="K83" s="230">
        <v>1795</v>
      </c>
      <c r="L83" s="230">
        <v>1795</v>
      </c>
      <c r="M83" s="19">
        <f>ROUND((L83/K83)*100,2)</f>
        <v>100</v>
      </c>
      <c r="N83" s="230"/>
      <c r="O83" s="230"/>
      <c r="P83" s="34"/>
      <c r="Q83" s="230"/>
      <c r="R83" s="230"/>
      <c r="S83" s="34"/>
      <c r="T83" s="29"/>
      <c r="U83" s="29"/>
      <c r="V83" s="29"/>
      <c r="W83" s="230"/>
      <c r="X83" s="230"/>
      <c r="Y83" s="29"/>
    </row>
    <row r="84" spans="1:25" s="10" customFormat="1" ht="15.75" customHeight="1">
      <c r="A84" s="42">
        <v>852</v>
      </c>
      <c r="B84" s="43"/>
      <c r="C84" s="44"/>
      <c r="D84" s="9" t="s">
        <v>197</v>
      </c>
      <c r="E84" s="229">
        <f>SUM(E85,E86,E87)</f>
        <v>1412476</v>
      </c>
      <c r="F84" s="229">
        <f>SUM(F85,F86,F87)</f>
        <v>1382011</v>
      </c>
      <c r="G84" s="19">
        <f t="shared" si="8"/>
        <v>97.84</v>
      </c>
      <c r="H84" s="229">
        <f>SUM(H85,H86,H87)</f>
        <v>1411936</v>
      </c>
      <c r="I84" s="229">
        <f>SUM(I85,I86,I87)</f>
        <v>1381471</v>
      </c>
      <c r="J84" s="19">
        <f t="shared" si="6"/>
        <v>97.84</v>
      </c>
      <c r="K84" s="229">
        <f>SUM(K85,K86,K87)</f>
        <v>50018</v>
      </c>
      <c r="L84" s="229">
        <f>SUM(L85,L86,L87)</f>
        <v>50016</v>
      </c>
      <c r="M84" s="19">
        <f>ROUND((L84/K84)*100,2)</f>
        <v>100</v>
      </c>
      <c r="N84" s="229"/>
      <c r="O84" s="229"/>
      <c r="P84" s="19"/>
      <c r="Q84" s="230"/>
      <c r="R84" s="230"/>
      <c r="S84" s="34"/>
      <c r="T84" s="29"/>
      <c r="U84" s="29"/>
      <c r="V84" s="29"/>
      <c r="W84" s="229">
        <f>SUM(W85,W86,W87)</f>
        <v>540</v>
      </c>
      <c r="X84" s="229">
        <f>SUM(X85,X86,X87)</f>
        <v>540</v>
      </c>
      <c r="Y84" s="19">
        <f>ROUND((X84/W84)*100,2)</f>
        <v>100</v>
      </c>
    </row>
    <row r="85" spans="1:25" s="10" customFormat="1" ht="55.5" customHeight="1">
      <c r="A85" s="42"/>
      <c r="B85" s="43">
        <v>85212</v>
      </c>
      <c r="C85" s="44"/>
      <c r="D85" s="9" t="s">
        <v>282</v>
      </c>
      <c r="E85" s="229">
        <v>1370630</v>
      </c>
      <c r="F85" s="229">
        <v>1340567</v>
      </c>
      <c r="G85" s="19">
        <f t="shared" si="8"/>
        <v>97.81</v>
      </c>
      <c r="H85" s="229">
        <v>1370090</v>
      </c>
      <c r="I85" s="229">
        <v>1340027</v>
      </c>
      <c r="J85" s="19">
        <f t="shared" si="6"/>
        <v>97.81</v>
      </c>
      <c r="K85" s="229">
        <v>45518</v>
      </c>
      <c r="L85" s="229">
        <v>45516</v>
      </c>
      <c r="M85" s="19">
        <f>ROUND((L85/K85)*100,2)</f>
        <v>100</v>
      </c>
      <c r="N85" s="230"/>
      <c r="O85" s="230"/>
      <c r="P85" s="34"/>
      <c r="Q85" s="230"/>
      <c r="R85" s="230"/>
      <c r="S85" s="34"/>
      <c r="T85" s="29"/>
      <c r="U85" s="29"/>
      <c r="V85" s="29"/>
      <c r="W85" s="229">
        <v>540</v>
      </c>
      <c r="X85" s="229">
        <v>540</v>
      </c>
      <c r="Y85" s="19">
        <f>ROUND((X85/W85)*100,2)</f>
        <v>100</v>
      </c>
    </row>
    <row r="86" spans="1:25" s="10" customFormat="1" ht="50.25" customHeight="1">
      <c r="A86" s="42"/>
      <c r="B86" s="43">
        <v>85213</v>
      </c>
      <c r="C86" s="44"/>
      <c r="D86" s="9" t="s">
        <v>283</v>
      </c>
      <c r="E86" s="229">
        <v>4500</v>
      </c>
      <c r="F86" s="229">
        <v>4500</v>
      </c>
      <c r="G86" s="19">
        <f t="shared" si="8"/>
        <v>100</v>
      </c>
      <c r="H86" s="229">
        <v>4500</v>
      </c>
      <c r="I86" s="229">
        <v>4500</v>
      </c>
      <c r="J86" s="19">
        <f t="shared" si="6"/>
        <v>100</v>
      </c>
      <c r="K86" s="230">
        <v>4500</v>
      </c>
      <c r="L86" s="230">
        <v>4500</v>
      </c>
      <c r="M86" s="19">
        <f>ROUND((L86/K86)*100,2)</f>
        <v>100</v>
      </c>
      <c r="N86" s="230"/>
      <c r="O86" s="230"/>
      <c r="P86" s="34"/>
      <c r="Q86" s="230"/>
      <c r="R86" s="230"/>
      <c r="S86" s="34"/>
      <c r="T86" s="29"/>
      <c r="U86" s="29"/>
      <c r="V86" s="29"/>
      <c r="W86" s="230"/>
      <c r="X86" s="230"/>
      <c r="Y86" s="29"/>
    </row>
    <row r="87" spans="1:25" s="10" customFormat="1" ht="27" customHeight="1">
      <c r="A87" s="42"/>
      <c r="B87" s="43">
        <v>85214</v>
      </c>
      <c r="C87" s="44"/>
      <c r="D87" s="9" t="s">
        <v>279</v>
      </c>
      <c r="E87" s="229">
        <v>37346</v>
      </c>
      <c r="F87" s="229">
        <v>36944</v>
      </c>
      <c r="G87" s="19">
        <f t="shared" si="8"/>
        <v>98.92</v>
      </c>
      <c r="H87" s="229">
        <v>37346</v>
      </c>
      <c r="I87" s="229">
        <v>36944</v>
      </c>
      <c r="J87" s="19">
        <f t="shared" si="6"/>
        <v>98.92</v>
      </c>
      <c r="K87" s="229"/>
      <c r="L87" s="229"/>
      <c r="M87" s="19"/>
      <c r="N87" s="230"/>
      <c r="O87" s="230"/>
      <c r="P87" s="34"/>
      <c r="Q87" s="230"/>
      <c r="R87" s="230"/>
      <c r="S87" s="34"/>
      <c r="T87" s="29"/>
      <c r="U87" s="29"/>
      <c r="V87" s="29"/>
      <c r="W87" s="230"/>
      <c r="X87" s="230"/>
      <c r="Y87" s="29"/>
    </row>
    <row r="88" spans="1:25" s="10" customFormat="1" ht="26.25" customHeight="1">
      <c r="A88" s="367" t="s">
        <v>190</v>
      </c>
      <c r="B88" s="368"/>
      <c r="C88" s="368"/>
      <c r="D88" s="369"/>
      <c r="E88" s="230">
        <f>SUM(E89,E91)</f>
        <v>234440</v>
      </c>
      <c r="F88" s="230">
        <f>SUM(F89,F91)</f>
        <v>226499</v>
      </c>
      <c r="G88" s="19">
        <f t="shared" si="8"/>
        <v>96.61</v>
      </c>
      <c r="H88" s="230">
        <f>SUM(H89,H91)</f>
        <v>11000</v>
      </c>
      <c r="I88" s="230">
        <f>SUM(I89,I91)</f>
        <v>11000</v>
      </c>
      <c r="J88" s="19">
        <f t="shared" si="6"/>
        <v>100</v>
      </c>
      <c r="K88" s="230"/>
      <c r="L88" s="230"/>
      <c r="M88" s="29"/>
      <c r="N88" s="230">
        <f>SUM(N89,N91)</f>
        <v>11000</v>
      </c>
      <c r="O88" s="230">
        <f>SUM(O89,O91)</f>
        <v>11000</v>
      </c>
      <c r="P88" s="19">
        <f>ROUND((O88/N88)*100,2)</f>
        <v>100</v>
      </c>
      <c r="Q88" s="230"/>
      <c r="R88" s="230"/>
      <c r="S88" s="34"/>
      <c r="T88" s="29"/>
      <c r="U88" s="29"/>
      <c r="V88" s="29"/>
      <c r="W88" s="230">
        <f>SUM(W89)</f>
        <v>223440</v>
      </c>
      <c r="X88" s="230">
        <f>SUM(X89)</f>
        <v>215499</v>
      </c>
      <c r="Y88" s="19">
        <f>ROUND((X88/W88)*100,2)</f>
        <v>96.45</v>
      </c>
    </row>
    <row r="89" spans="1:25" s="10" customFormat="1" ht="8.25">
      <c r="A89" s="42">
        <v>600</v>
      </c>
      <c r="B89" s="43"/>
      <c r="C89" s="44"/>
      <c r="D89" s="9" t="s">
        <v>62</v>
      </c>
      <c r="E89" s="229">
        <f>SUM(E90)</f>
        <v>223440</v>
      </c>
      <c r="F89" s="229">
        <f>SUM(F90)</f>
        <v>215499</v>
      </c>
      <c r="G89" s="19">
        <f t="shared" si="8"/>
        <v>96.45</v>
      </c>
      <c r="H89" s="229">
        <f>SUM(H90)</f>
        <v>0</v>
      </c>
      <c r="I89" s="229">
        <f>SUM(I90)</f>
        <v>0</v>
      </c>
      <c r="J89" s="19">
        <v>0</v>
      </c>
      <c r="K89" s="230"/>
      <c r="L89" s="230"/>
      <c r="M89" s="29"/>
      <c r="N89" s="229">
        <f>SUM(N90)</f>
        <v>0</v>
      </c>
      <c r="O89" s="229">
        <f>SUM(O90)</f>
        <v>0</v>
      </c>
      <c r="P89" s="60">
        <v>0</v>
      </c>
      <c r="Q89" s="230"/>
      <c r="R89" s="230"/>
      <c r="S89" s="34"/>
      <c r="T89" s="29"/>
      <c r="U89" s="29"/>
      <c r="V89" s="29"/>
      <c r="W89" s="229">
        <f>SUM(W90)</f>
        <v>223440</v>
      </c>
      <c r="X89" s="229">
        <f>SUM(X90)</f>
        <v>215499</v>
      </c>
      <c r="Y89" s="19">
        <f>ROUND((X89/W89)*100,2)</f>
        <v>96.45</v>
      </c>
    </row>
    <row r="90" spans="1:25" s="10" customFormat="1" ht="16.5">
      <c r="A90" s="42"/>
      <c r="B90" s="43">
        <v>60014</v>
      </c>
      <c r="C90" s="44"/>
      <c r="D90" s="9" t="s">
        <v>63</v>
      </c>
      <c r="E90" s="229">
        <v>223440</v>
      </c>
      <c r="F90" s="229">
        <v>215499</v>
      </c>
      <c r="G90" s="19">
        <f t="shared" si="8"/>
        <v>96.45</v>
      </c>
      <c r="H90" s="229">
        <v>0</v>
      </c>
      <c r="I90" s="229">
        <v>0</v>
      </c>
      <c r="J90" s="19">
        <v>0</v>
      </c>
      <c r="K90" s="230"/>
      <c r="L90" s="230"/>
      <c r="M90" s="29"/>
      <c r="N90" s="229">
        <v>0</v>
      </c>
      <c r="O90" s="229">
        <v>0</v>
      </c>
      <c r="P90" s="60">
        <v>0</v>
      </c>
      <c r="Q90" s="230"/>
      <c r="R90" s="230"/>
      <c r="S90" s="34"/>
      <c r="T90" s="29"/>
      <c r="U90" s="29"/>
      <c r="V90" s="29"/>
      <c r="W90" s="229">
        <v>223440</v>
      </c>
      <c r="X90" s="229">
        <v>215499</v>
      </c>
      <c r="Y90" s="19">
        <f>ROUND((X90/W90)*100,2)</f>
        <v>96.45</v>
      </c>
    </row>
    <row r="91" spans="1:25" s="10" customFormat="1" ht="8.25">
      <c r="A91" s="42">
        <v>801</v>
      </c>
      <c r="B91" s="43"/>
      <c r="C91" s="44"/>
      <c r="D91" s="9" t="s">
        <v>74</v>
      </c>
      <c r="E91" s="229">
        <f>SUM(E92,E94)</f>
        <v>11000</v>
      </c>
      <c r="F91" s="229">
        <f>SUM(F92,F94)</f>
        <v>11000</v>
      </c>
      <c r="G91" s="19">
        <f t="shared" si="8"/>
        <v>100</v>
      </c>
      <c r="H91" s="229">
        <f>SUM(H92,H94)</f>
        <v>11000</v>
      </c>
      <c r="I91" s="229">
        <f>SUM(I92,I94)</f>
        <v>11000</v>
      </c>
      <c r="J91" s="19">
        <f>ROUND((I91/H91)*100,2)</f>
        <v>100</v>
      </c>
      <c r="K91" s="230"/>
      <c r="L91" s="230"/>
      <c r="M91" s="29"/>
      <c r="N91" s="229">
        <f>SUM(N92,N94)</f>
        <v>11000</v>
      </c>
      <c r="O91" s="229">
        <f>SUM(O92,O94)</f>
        <v>11000</v>
      </c>
      <c r="P91" s="60">
        <f>ROUND((O91/N91)*100,2)</f>
        <v>100</v>
      </c>
      <c r="Q91" s="230"/>
      <c r="R91" s="230"/>
      <c r="S91" s="34"/>
      <c r="T91" s="29"/>
      <c r="U91" s="29"/>
      <c r="V91" s="29"/>
      <c r="W91" s="229"/>
      <c r="X91" s="229"/>
      <c r="Y91" s="19"/>
    </row>
    <row r="92" spans="1:25" s="10" customFormat="1" ht="16.5">
      <c r="A92" s="42"/>
      <c r="B92" s="43">
        <v>80113</v>
      </c>
      <c r="C92" s="44"/>
      <c r="D92" s="9" t="s">
        <v>94</v>
      </c>
      <c r="E92" s="229">
        <v>11000</v>
      </c>
      <c r="F92" s="229">
        <v>11000</v>
      </c>
      <c r="G92" s="19">
        <f>ROUND((F92/E92)*100,2)</f>
        <v>100</v>
      </c>
      <c r="H92" s="229">
        <v>11000</v>
      </c>
      <c r="I92" s="229">
        <v>11000</v>
      </c>
      <c r="J92" s="19">
        <f>ROUND((I92/H92)*100,2)</f>
        <v>100</v>
      </c>
      <c r="K92" s="230"/>
      <c r="L92" s="230"/>
      <c r="M92" s="29"/>
      <c r="N92" s="229">
        <v>11000</v>
      </c>
      <c r="O92" s="229">
        <v>11000</v>
      </c>
      <c r="P92" s="60">
        <f>ROUND((O92/N92)*100,2)</f>
        <v>100</v>
      </c>
      <c r="Q92" s="230"/>
      <c r="R92" s="230"/>
      <c r="S92" s="34"/>
      <c r="T92" s="29"/>
      <c r="U92" s="29"/>
      <c r="V92" s="29"/>
      <c r="W92" s="229"/>
      <c r="X92" s="229"/>
      <c r="Y92" s="19"/>
    </row>
    <row r="93" spans="1:25" s="32" customFormat="1" ht="19.5" customHeight="1">
      <c r="A93" s="370" t="s">
        <v>273</v>
      </c>
      <c r="B93" s="371"/>
      <c r="C93" s="371"/>
      <c r="D93" s="372"/>
      <c r="E93" s="231">
        <f>SUM(E9,E77,E88)</f>
        <v>10486057</v>
      </c>
      <c r="F93" s="231">
        <f>SUM(F9,F77,F88)</f>
        <v>9853726</v>
      </c>
      <c r="G93" s="19">
        <f t="shared" si="8"/>
        <v>93.97</v>
      </c>
      <c r="H93" s="231">
        <f>SUM(H9,H77,H88)</f>
        <v>9092355</v>
      </c>
      <c r="I93" s="231">
        <f>SUM(I9,I77,I88)</f>
        <v>8651809</v>
      </c>
      <c r="J93" s="19">
        <f>ROUND((I93/H93)*100,2)</f>
        <v>95.15</v>
      </c>
      <c r="K93" s="231">
        <f>SUM(K9,K77,K88)</f>
        <v>4675470</v>
      </c>
      <c r="L93" s="231">
        <f>SUM(L9,L77,L88)</f>
        <v>4522854</v>
      </c>
      <c r="M93" s="19">
        <f>ROUND((L93/K93)*100,2)</f>
        <v>96.74</v>
      </c>
      <c r="N93" s="231">
        <f>SUM(N9,N77,N88)</f>
        <v>101500</v>
      </c>
      <c r="O93" s="231">
        <f>SUM(O9,O77,O88)</f>
        <v>101500</v>
      </c>
      <c r="P93" s="60">
        <f>ROUND((O93/N93)*100,2)</f>
        <v>100</v>
      </c>
      <c r="Q93" s="231">
        <f>SUM(Q9,Q77,Q88)</f>
        <v>100400</v>
      </c>
      <c r="R93" s="231">
        <f>SUM(R9,R77,R88)</f>
        <v>98751</v>
      </c>
      <c r="S93" s="19">
        <f>ROUND((R93/Q93)*100,2)</f>
        <v>98.36</v>
      </c>
      <c r="T93" s="30"/>
      <c r="U93" s="30"/>
      <c r="V93" s="19"/>
      <c r="W93" s="230">
        <f>SUM(W9,W77,W88)</f>
        <v>1393702</v>
      </c>
      <c r="X93" s="230">
        <f>SUM(X9,X77,X88)</f>
        <v>1201917</v>
      </c>
      <c r="Y93" s="19">
        <f>ROUND((X93/W93)*100,2)</f>
        <v>86.24</v>
      </c>
    </row>
  </sheetData>
  <mergeCells count="18">
    <mergeCell ref="A88:D88"/>
    <mergeCell ref="A93:D93"/>
    <mergeCell ref="A3:A7"/>
    <mergeCell ref="A9:D9"/>
    <mergeCell ref="D3:D7"/>
    <mergeCell ref="C3:C7"/>
    <mergeCell ref="B3:B7"/>
    <mergeCell ref="A77:D77"/>
    <mergeCell ref="E3:Y3"/>
    <mergeCell ref="Q6:S6"/>
    <mergeCell ref="H5:J6"/>
    <mergeCell ref="T6:V6"/>
    <mergeCell ref="K5:V5"/>
    <mergeCell ref="H4:V4"/>
    <mergeCell ref="K6:M6"/>
    <mergeCell ref="N6:P6"/>
    <mergeCell ref="W4:Y6"/>
    <mergeCell ref="E4:G6"/>
  </mergeCells>
  <printOptions/>
  <pageMargins left="0.1968503937007874" right="0" top="0.984251968503937" bottom="0.5511811023622047" header="0.3937007874015748" footer="0.2362204724409449"/>
  <pageSetup horizontalDpi="600" verticalDpi="600" orientation="landscape" paperSize="9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G221"/>
  <sheetViews>
    <sheetView zoomScale="150" zoomScaleNormal="150" workbookViewId="0" topLeftCell="A103">
      <selection activeCell="A114" sqref="A114:S114"/>
    </sheetView>
  </sheetViews>
  <sheetFormatPr defaultColWidth="9.00390625" defaultRowHeight="12.75"/>
  <cols>
    <col min="1" max="1" width="6.375" style="96" customWidth="1"/>
    <col min="2" max="2" width="6.00390625" style="97" customWidth="1"/>
    <col min="3" max="3" width="8.875" style="268" customWidth="1"/>
    <col min="4" max="4" width="6.125" style="98" hidden="1" customWidth="1"/>
    <col min="5" max="5" width="36.75390625" style="100" customWidth="1"/>
    <col min="6" max="6" width="12.125" style="177" hidden="1" customWidth="1"/>
    <col min="7" max="7" width="9.625" style="177" hidden="1" customWidth="1"/>
    <col min="8" max="8" width="10.625" style="177" hidden="1" customWidth="1"/>
    <col min="9" max="9" width="11.00390625" style="177" hidden="1" customWidth="1"/>
    <col min="10" max="10" width="10.875" style="177" hidden="1" customWidth="1"/>
    <col min="11" max="11" width="10.75390625" style="178" hidden="1" customWidth="1"/>
    <col min="12" max="12" width="8.375" style="177" hidden="1" customWidth="1"/>
    <col min="13" max="16" width="9.875" style="177" hidden="1" customWidth="1"/>
    <col min="17" max="17" width="9.375" style="179" customWidth="1"/>
    <col min="18" max="18" width="9.375" style="180" customWidth="1"/>
    <col min="19" max="19" width="7.125" style="183" customWidth="1"/>
    <col min="20" max="20" width="7.375" style="184" hidden="1" customWidth="1"/>
    <col min="21" max="21" width="0" style="184" hidden="1" customWidth="1"/>
    <col min="22" max="22" width="6.625" style="185" hidden="1" customWidth="1"/>
    <col min="23" max="23" width="7.25390625" style="99" hidden="1" customWidth="1"/>
    <col min="24" max="24" width="8.625" style="99" hidden="1" customWidth="1"/>
    <col min="25" max="25" width="5.125" style="185" hidden="1" customWidth="1"/>
    <col min="26" max="26" width="7.375" style="99" hidden="1" customWidth="1"/>
    <col min="27" max="27" width="9.375" style="99" hidden="1" customWidth="1"/>
    <col min="28" max="28" width="5.625" style="99" hidden="1" customWidth="1"/>
    <col min="29" max="45" width="0" style="99" hidden="1" customWidth="1"/>
    <col min="46" max="16384" width="9.125" style="99" customWidth="1"/>
  </cols>
  <sheetData>
    <row r="1" spans="17:18" ht="12.75">
      <c r="Q1" s="419" t="s">
        <v>195</v>
      </c>
      <c r="R1" s="420"/>
    </row>
    <row r="2" spans="1:85" s="261" customFormat="1" ht="12.75">
      <c r="A2" s="240"/>
      <c r="B2" s="258"/>
      <c r="C2" s="265"/>
      <c r="D2" s="259"/>
      <c r="E2" s="421" t="s">
        <v>292</v>
      </c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260"/>
      <c r="U2" s="260"/>
      <c r="V2" s="297" t="s">
        <v>196</v>
      </c>
      <c r="W2" s="298"/>
      <c r="X2" s="298" t="s">
        <v>195</v>
      </c>
      <c r="Y2" s="298"/>
      <c r="Z2" s="299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</row>
    <row r="3" spans="1:85" s="195" customFormat="1" ht="12.75">
      <c r="A3" s="427" t="s">
        <v>141</v>
      </c>
      <c r="B3" s="428" t="s">
        <v>108</v>
      </c>
      <c r="C3" s="429" t="s">
        <v>142</v>
      </c>
      <c r="D3" s="90"/>
      <c r="E3" s="430" t="s">
        <v>143</v>
      </c>
      <c r="F3" s="193"/>
      <c r="G3" s="193"/>
      <c r="H3" s="193"/>
      <c r="I3" s="193"/>
      <c r="J3" s="193"/>
      <c r="K3" s="194"/>
      <c r="L3" s="193"/>
      <c r="M3" s="193"/>
      <c r="N3" s="193"/>
      <c r="O3" s="193"/>
      <c r="P3" s="193"/>
      <c r="Q3" s="425" t="s">
        <v>11</v>
      </c>
      <c r="R3" s="426" t="s">
        <v>109</v>
      </c>
      <c r="S3" s="438" t="s">
        <v>144</v>
      </c>
      <c r="T3" s="439" t="s">
        <v>145</v>
      </c>
      <c r="U3" s="439"/>
      <c r="V3" s="439"/>
      <c r="W3" s="437" t="s">
        <v>146</v>
      </c>
      <c r="X3" s="437"/>
      <c r="Y3" s="437"/>
      <c r="Z3" s="430" t="s">
        <v>147</v>
      </c>
      <c r="AA3" s="430"/>
      <c r="AB3" s="430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</row>
    <row r="4" spans="1:85" s="201" customFormat="1" ht="29.25" customHeight="1">
      <c r="A4" s="427"/>
      <c r="B4" s="428"/>
      <c r="C4" s="429"/>
      <c r="D4" s="94" t="s">
        <v>148</v>
      </c>
      <c r="E4" s="430"/>
      <c r="F4" s="196" t="s">
        <v>149</v>
      </c>
      <c r="G4" s="196" t="s">
        <v>150</v>
      </c>
      <c r="H4" s="196" t="s">
        <v>151</v>
      </c>
      <c r="I4" s="196" t="s">
        <v>152</v>
      </c>
      <c r="J4" s="196" t="s">
        <v>153</v>
      </c>
      <c r="K4" s="197" t="s">
        <v>154</v>
      </c>
      <c r="L4" s="197" t="s">
        <v>155</v>
      </c>
      <c r="M4" s="196" t="s">
        <v>156</v>
      </c>
      <c r="N4" s="196" t="s">
        <v>157</v>
      </c>
      <c r="O4" s="196" t="s">
        <v>158</v>
      </c>
      <c r="P4" s="196" t="s">
        <v>159</v>
      </c>
      <c r="Q4" s="425"/>
      <c r="R4" s="426"/>
      <c r="S4" s="438"/>
      <c r="T4" s="198" t="s">
        <v>110</v>
      </c>
      <c r="U4" s="198" t="s">
        <v>111</v>
      </c>
      <c r="V4" s="199" t="s">
        <v>99</v>
      </c>
      <c r="W4" s="200" t="s">
        <v>110</v>
      </c>
      <c r="X4" s="200" t="s">
        <v>111</v>
      </c>
      <c r="Y4" s="199" t="s">
        <v>99</v>
      </c>
      <c r="Z4" s="200" t="s">
        <v>110</v>
      </c>
      <c r="AA4" s="200" t="s">
        <v>111</v>
      </c>
      <c r="AB4" s="91" t="s">
        <v>99</v>
      </c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</row>
    <row r="5" spans="1:28" s="100" customFormat="1" ht="9.75">
      <c r="A5" s="431" t="s">
        <v>160</v>
      </c>
      <c r="B5" s="432"/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432"/>
      <c r="Q5" s="432"/>
      <c r="R5" s="432"/>
      <c r="S5" s="433"/>
      <c r="T5" s="101"/>
      <c r="U5" s="102"/>
      <c r="V5" s="103"/>
      <c r="W5" s="104"/>
      <c r="X5" s="104"/>
      <c r="Y5" s="103"/>
      <c r="Z5" s="104"/>
      <c r="AA5" s="105"/>
      <c r="AB5" s="216"/>
    </row>
    <row r="6" spans="1:28" s="100" customFormat="1" ht="9.75">
      <c r="A6" s="434"/>
      <c r="B6" s="435"/>
      <c r="C6" s="435"/>
      <c r="D6" s="435"/>
      <c r="E6" s="435"/>
      <c r="F6" s="435"/>
      <c r="G6" s="435"/>
      <c r="H6" s="435"/>
      <c r="I6" s="435"/>
      <c r="J6" s="435"/>
      <c r="K6" s="435"/>
      <c r="L6" s="435"/>
      <c r="M6" s="435"/>
      <c r="N6" s="435"/>
      <c r="O6" s="435"/>
      <c r="P6" s="435"/>
      <c r="Q6" s="435"/>
      <c r="R6" s="435"/>
      <c r="S6" s="436"/>
      <c r="T6" s="202"/>
      <c r="U6" s="106"/>
      <c r="V6" s="107"/>
      <c r="W6" s="107"/>
      <c r="X6" s="107"/>
      <c r="Y6" s="107"/>
      <c r="Z6" s="107"/>
      <c r="AA6" s="107"/>
      <c r="AB6" s="108"/>
    </row>
    <row r="7" spans="1:28" s="119" customFormat="1" ht="18.75">
      <c r="A7" s="109">
        <v>400</v>
      </c>
      <c r="B7" s="110"/>
      <c r="C7" s="110"/>
      <c r="D7" s="111"/>
      <c r="E7" s="112" t="s">
        <v>60</v>
      </c>
      <c r="F7" s="113">
        <f aca="true" t="shared" si="0" ref="F7:P7">SUM(F8,F11)</f>
        <v>150000</v>
      </c>
      <c r="G7" s="113">
        <f t="shared" si="0"/>
        <v>0</v>
      </c>
      <c r="H7" s="113">
        <f t="shared" si="0"/>
        <v>0</v>
      </c>
      <c r="I7" s="113">
        <f t="shared" si="0"/>
        <v>0</v>
      </c>
      <c r="J7" s="113">
        <f t="shared" si="0"/>
        <v>0</v>
      </c>
      <c r="K7" s="113">
        <f t="shared" si="0"/>
        <v>0</v>
      </c>
      <c r="L7" s="113">
        <f t="shared" si="0"/>
        <v>0</v>
      </c>
      <c r="M7" s="113">
        <f t="shared" si="0"/>
        <v>0</v>
      </c>
      <c r="N7" s="113">
        <f t="shared" si="0"/>
        <v>0</v>
      </c>
      <c r="O7" s="113">
        <f t="shared" si="0"/>
        <v>0</v>
      </c>
      <c r="P7" s="113">
        <f t="shared" si="0"/>
        <v>2350</v>
      </c>
      <c r="Q7" s="114">
        <f>SUM(Q8,Q11)</f>
        <v>61550</v>
      </c>
      <c r="R7" s="114">
        <f>SUM(R8,R11)</f>
        <v>63171</v>
      </c>
      <c r="S7" s="115">
        <f aca="true" t="shared" si="1" ref="S7:S18">ROUND((R7/Q7)*100,2)</f>
        <v>102.63</v>
      </c>
      <c r="T7" s="114"/>
      <c r="U7" s="116"/>
      <c r="V7" s="117"/>
      <c r="W7" s="118"/>
      <c r="X7" s="118"/>
      <c r="Y7" s="118"/>
      <c r="Z7" s="118"/>
      <c r="AA7" s="118"/>
      <c r="AB7" s="118"/>
    </row>
    <row r="8" spans="1:28" s="127" customFormat="1" ht="9">
      <c r="A8" s="120"/>
      <c r="B8" s="121">
        <v>40002</v>
      </c>
      <c r="C8" s="121"/>
      <c r="D8" s="122"/>
      <c r="E8" s="123" t="s">
        <v>61</v>
      </c>
      <c r="F8" s="5">
        <f aca="true" t="shared" si="2" ref="F8:P8">SUM(F9:F10)</f>
        <v>140000</v>
      </c>
      <c r="G8" s="5">
        <f t="shared" si="2"/>
        <v>0</v>
      </c>
      <c r="H8" s="5">
        <f t="shared" si="2"/>
        <v>0</v>
      </c>
      <c r="I8" s="5">
        <f t="shared" si="2"/>
        <v>0</v>
      </c>
      <c r="J8" s="5">
        <f t="shared" si="2"/>
        <v>0</v>
      </c>
      <c r="K8" s="5">
        <f t="shared" si="2"/>
        <v>0</v>
      </c>
      <c r="L8" s="5">
        <f t="shared" si="2"/>
        <v>0</v>
      </c>
      <c r="M8" s="5">
        <f t="shared" si="2"/>
        <v>0</v>
      </c>
      <c r="N8" s="5">
        <f t="shared" si="2"/>
        <v>0</v>
      </c>
      <c r="O8" s="5">
        <f t="shared" si="2"/>
        <v>0</v>
      </c>
      <c r="P8" s="5">
        <f t="shared" si="2"/>
        <v>100</v>
      </c>
      <c r="Q8" s="114">
        <f>SUM(Q9:Q10)</f>
        <v>43200</v>
      </c>
      <c r="R8" s="124">
        <f>SUM(R9:R10)</f>
        <v>43621</v>
      </c>
      <c r="S8" s="115">
        <f t="shared" si="1"/>
        <v>100.97</v>
      </c>
      <c r="T8" s="125"/>
      <c r="U8" s="116"/>
      <c r="V8" s="126"/>
      <c r="W8" s="126"/>
      <c r="X8" s="126"/>
      <c r="Y8" s="126"/>
      <c r="Z8" s="126"/>
      <c r="AA8" s="126"/>
      <c r="AB8" s="126"/>
    </row>
    <row r="9" spans="1:28" s="134" customFormat="1" ht="9.75">
      <c r="A9" s="120"/>
      <c r="B9" s="128"/>
      <c r="C9" s="128">
        <v>830</v>
      </c>
      <c r="D9" s="129"/>
      <c r="E9" s="130" t="s">
        <v>161</v>
      </c>
      <c r="F9" s="131">
        <v>140000</v>
      </c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2">
        <v>43000</v>
      </c>
      <c r="R9" s="132">
        <v>43170</v>
      </c>
      <c r="S9" s="291">
        <f t="shared" si="1"/>
        <v>100.4</v>
      </c>
      <c r="T9" s="125"/>
      <c r="U9" s="116"/>
      <c r="V9" s="133"/>
      <c r="W9" s="133"/>
      <c r="X9" s="133"/>
      <c r="Y9" s="133"/>
      <c r="Z9" s="133"/>
      <c r="AA9" s="133"/>
      <c r="AB9" s="133"/>
    </row>
    <row r="10" spans="1:28" s="134" customFormat="1" ht="9.75">
      <c r="A10" s="120"/>
      <c r="B10" s="128"/>
      <c r="C10" s="128">
        <v>920</v>
      </c>
      <c r="D10" s="129"/>
      <c r="E10" s="130" t="s">
        <v>98</v>
      </c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>
        <v>100</v>
      </c>
      <c r="Q10" s="132">
        <v>200</v>
      </c>
      <c r="R10" s="132">
        <v>451</v>
      </c>
      <c r="S10" s="291">
        <f t="shared" si="1"/>
        <v>225.5</v>
      </c>
      <c r="T10" s="125"/>
      <c r="U10" s="116"/>
      <c r="V10" s="133"/>
      <c r="W10" s="133"/>
      <c r="X10" s="133"/>
      <c r="Y10" s="133"/>
      <c r="Z10" s="133"/>
      <c r="AA10" s="133"/>
      <c r="AB10" s="133"/>
    </row>
    <row r="11" spans="1:28" s="127" customFormat="1" ht="9">
      <c r="A11" s="120"/>
      <c r="B11" s="121">
        <v>40095</v>
      </c>
      <c r="C11" s="121"/>
      <c r="D11" s="122"/>
      <c r="E11" s="123" t="s">
        <v>59</v>
      </c>
      <c r="F11" s="5">
        <f>SUM(F12:F12)</f>
        <v>10000</v>
      </c>
      <c r="G11" s="5">
        <f aca="true" t="shared" si="3" ref="G11:P11">SUM(G12:G12)</f>
        <v>0</v>
      </c>
      <c r="H11" s="5">
        <f t="shared" si="3"/>
        <v>0</v>
      </c>
      <c r="I11" s="5">
        <f t="shared" si="3"/>
        <v>0</v>
      </c>
      <c r="J11" s="5">
        <f t="shared" si="3"/>
        <v>0</v>
      </c>
      <c r="K11" s="5">
        <f t="shared" si="3"/>
        <v>0</v>
      </c>
      <c r="L11" s="5">
        <f t="shared" si="3"/>
        <v>0</v>
      </c>
      <c r="M11" s="5">
        <f t="shared" si="3"/>
        <v>0</v>
      </c>
      <c r="N11" s="5">
        <f t="shared" si="3"/>
        <v>0</v>
      </c>
      <c r="O11" s="5">
        <f t="shared" si="3"/>
        <v>0</v>
      </c>
      <c r="P11" s="5">
        <f t="shared" si="3"/>
        <v>2250</v>
      </c>
      <c r="Q11" s="114">
        <f>SUM(Q12:Q12)</f>
        <v>18350</v>
      </c>
      <c r="R11" s="114">
        <f>SUM(R12:R12)</f>
        <v>19550</v>
      </c>
      <c r="S11" s="115">
        <f t="shared" si="1"/>
        <v>106.54</v>
      </c>
      <c r="T11" s="125"/>
      <c r="U11" s="116"/>
      <c r="V11" s="126"/>
      <c r="W11" s="126"/>
      <c r="X11" s="126"/>
      <c r="Y11" s="126"/>
      <c r="Z11" s="126"/>
      <c r="AA11" s="126"/>
      <c r="AB11" s="126"/>
    </row>
    <row r="12" spans="1:28" s="134" customFormat="1" ht="9.75">
      <c r="A12" s="120"/>
      <c r="B12" s="128"/>
      <c r="C12" s="128">
        <v>690</v>
      </c>
      <c r="D12" s="129"/>
      <c r="E12" s="130" t="s">
        <v>201</v>
      </c>
      <c r="F12" s="131">
        <v>10000</v>
      </c>
      <c r="G12" s="131"/>
      <c r="H12" s="131"/>
      <c r="I12" s="131"/>
      <c r="J12" s="131"/>
      <c r="K12" s="131"/>
      <c r="L12" s="131"/>
      <c r="M12" s="131"/>
      <c r="N12" s="131"/>
      <c r="O12" s="131"/>
      <c r="P12" s="131">
        <v>2250</v>
      </c>
      <c r="Q12" s="132">
        <v>18350</v>
      </c>
      <c r="R12" s="135">
        <v>19550</v>
      </c>
      <c r="S12" s="291">
        <f t="shared" si="1"/>
        <v>106.54</v>
      </c>
      <c r="T12" s="125"/>
      <c r="U12" s="116"/>
      <c r="V12" s="133"/>
      <c r="W12" s="133"/>
      <c r="X12" s="133"/>
      <c r="Y12" s="133"/>
      <c r="Z12" s="133"/>
      <c r="AA12" s="133"/>
      <c r="AB12" s="133"/>
    </row>
    <row r="13" spans="1:28" s="119" customFormat="1" ht="9.75">
      <c r="A13" s="109">
        <v>700</v>
      </c>
      <c r="B13" s="110"/>
      <c r="C13" s="110"/>
      <c r="D13" s="111"/>
      <c r="E13" s="112" t="s">
        <v>162</v>
      </c>
      <c r="F13" s="113">
        <f aca="true" t="shared" si="4" ref="F13:R13">SUM(F14,F19)</f>
        <v>81300</v>
      </c>
      <c r="G13" s="113">
        <f t="shared" si="4"/>
        <v>0</v>
      </c>
      <c r="H13" s="113">
        <f t="shared" si="4"/>
        <v>0</v>
      </c>
      <c r="I13" s="113">
        <f t="shared" si="4"/>
        <v>0</v>
      </c>
      <c r="J13" s="113">
        <f t="shared" si="4"/>
        <v>0</v>
      </c>
      <c r="K13" s="113">
        <f t="shared" si="4"/>
        <v>0</v>
      </c>
      <c r="L13" s="113">
        <f t="shared" si="4"/>
        <v>0</v>
      </c>
      <c r="M13" s="113">
        <f t="shared" si="4"/>
        <v>0</v>
      </c>
      <c r="N13" s="113">
        <f t="shared" si="4"/>
        <v>0</v>
      </c>
      <c r="O13" s="113">
        <f t="shared" si="4"/>
        <v>0</v>
      </c>
      <c r="P13" s="113">
        <f t="shared" si="4"/>
        <v>2100</v>
      </c>
      <c r="Q13" s="114">
        <f t="shared" si="4"/>
        <v>101109</v>
      </c>
      <c r="R13" s="114">
        <f t="shared" si="4"/>
        <v>102441</v>
      </c>
      <c r="S13" s="115">
        <f t="shared" si="1"/>
        <v>101.32</v>
      </c>
      <c r="T13" s="125"/>
      <c r="U13" s="116"/>
      <c r="V13" s="117"/>
      <c r="W13" s="118"/>
      <c r="X13" s="118"/>
      <c r="Y13" s="118"/>
      <c r="Z13" s="118"/>
      <c r="AA13" s="118"/>
      <c r="AB13" s="118"/>
    </row>
    <row r="14" spans="1:28" s="127" customFormat="1" ht="9">
      <c r="A14" s="120"/>
      <c r="B14" s="121">
        <v>70005</v>
      </c>
      <c r="C14" s="121"/>
      <c r="D14" s="122"/>
      <c r="E14" s="123" t="s">
        <v>163</v>
      </c>
      <c r="F14" s="5">
        <f aca="true" t="shared" si="5" ref="F14:R14">SUM(F15:F18)</f>
        <v>37800</v>
      </c>
      <c r="G14" s="5">
        <f t="shared" si="5"/>
        <v>0</v>
      </c>
      <c r="H14" s="5">
        <f t="shared" si="5"/>
        <v>0</v>
      </c>
      <c r="I14" s="5">
        <f t="shared" si="5"/>
        <v>0</v>
      </c>
      <c r="J14" s="5">
        <f t="shared" si="5"/>
        <v>0</v>
      </c>
      <c r="K14" s="5">
        <f t="shared" si="5"/>
        <v>0</v>
      </c>
      <c r="L14" s="5">
        <f t="shared" si="5"/>
        <v>0</v>
      </c>
      <c r="M14" s="5">
        <f t="shared" si="5"/>
        <v>0</v>
      </c>
      <c r="N14" s="5">
        <f t="shared" si="5"/>
        <v>0</v>
      </c>
      <c r="O14" s="5">
        <f t="shared" si="5"/>
        <v>0</v>
      </c>
      <c r="P14" s="5">
        <f t="shared" si="5"/>
        <v>0</v>
      </c>
      <c r="Q14" s="114">
        <f t="shared" si="5"/>
        <v>70009</v>
      </c>
      <c r="R14" s="114">
        <f t="shared" si="5"/>
        <v>76392</v>
      </c>
      <c r="S14" s="115">
        <f t="shared" si="1"/>
        <v>109.12</v>
      </c>
      <c r="T14" s="125"/>
      <c r="U14" s="116"/>
      <c r="V14" s="126"/>
      <c r="W14" s="126"/>
      <c r="X14" s="126"/>
      <c r="Y14" s="126"/>
      <c r="Z14" s="126"/>
      <c r="AA14" s="126"/>
      <c r="AB14" s="126"/>
    </row>
    <row r="15" spans="1:28" s="134" customFormat="1" ht="19.5">
      <c r="A15" s="120"/>
      <c r="B15" s="128"/>
      <c r="C15" s="128">
        <v>470</v>
      </c>
      <c r="D15" s="129"/>
      <c r="E15" s="130" t="s">
        <v>164</v>
      </c>
      <c r="F15" s="131">
        <v>2800</v>
      </c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2">
        <v>9</v>
      </c>
      <c r="R15" s="132">
        <v>9</v>
      </c>
      <c r="S15" s="291">
        <f t="shared" si="1"/>
        <v>100</v>
      </c>
      <c r="T15" s="125"/>
      <c r="U15" s="116"/>
      <c r="V15" s="133"/>
      <c r="W15" s="133"/>
      <c r="X15" s="133"/>
      <c r="Y15" s="133"/>
      <c r="Z15" s="133"/>
      <c r="AA15" s="133"/>
      <c r="AB15" s="133"/>
    </row>
    <row r="16" spans="1:28" s="134" customFormat="1" ht="39">
      <c r="A16" s="120"/>
      <c r="B16" s="128"/>
      <c r="C16" s="128">
        <v>750</v>
      </c>
      <c r="D16" s="129"/>
      <c r="E16" s="130" t="s">
        <v>239</v>
      </c>
      <c r="F16" s="131">
        <v>35000</v>
      </c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2">
        <v>31800</v>
      </c>
      <c r="R16" s="132">
        <v>33684</v>
      </c>
      <c r="S16" s="291">
        <f t="shared" si="1"/>
        <v>105.92</v>
      </c>
      <c r="T16" s="125"/>
      <c r="U16" s="116"/>
      <c r="V16" s="133"/>
      <c r="W16" s="133"/>
      <c r="X16" s="133"/>
      <c r="Y16" s="133"/>
      <c r="Z16" s="133"/>
      <c r="AA16" s="133"/>
      <c r="AB16" s="133"/>
    </row>
    <row r="17" spans="1:28" s="134" customFormat="1" ht="9.75">
      <c r="A17" s="120"/>
      <c r="B17" s="128"/>
      <c r="C17" s="128">
        <v>870</v>
      </c>
      <c r="D17" s="129"/>
      <c r="E17" s="130" t="s">
        <v>2</v>
      </c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2">
        <v>38000</v>
      </c>
      <c r="R17" s="132">
        <v>42667</v>
      </c>
      <c r="S17" s="291">
        <f t="shared" si="1"/>
        <v>112.28</v>
      </c>
      <c r="T17" s="125"/>
      <c r="U17" s="116"/>
      <c r="V17" s="133"/>
      <c r="W17" s="133"/>
      <c r="X17" s="133"/>
      <c r="Y17" s="133"/>
      <c r="Z17" s="133"/>
      <c r="AA17" s="133"/>
      <c r="AB17" s="133"/>
    </row>
    <row r="18" spans="1:28" s="134" customFormat="1" ht="9.75">
      <c r="A18" s="120"/>
      <c r="B18" s="128"/>
      <c r="C18" s="128">
        <v>910</v>
      </c>
      <c r="D18" s="129"/>
      <c r="E18" s="130" t="s">
        <v>200</v>
      </c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2">
        <v>200</v>
      </c>
      <c r="R18" s="132">
        <v>32</v>
      </c>
      <c r="S18" s="291">
        <f t="shared" si="1"/>
        <v>16</v>
      </c>
      <c r="T18" s="125"/>
      <c r="U18" s="116"/>
      <c r="V18" s="133"/>
      <c r="W18" s="133"/>
      <c r="X18" s="133"/>
      <c r="Y18" s="133"/>
      <c r="Z18" s="133"/>
      <c r="AA18" s="133"/>
      <c r="AB18" s="133"/>
    </row>
    <row r="19" spans="1:28" s="127" customFormat="1" ht="9">
      <c r="A19" s="120"/>
      <c r="B19" s="121">
        <v>70095</v>
      </c>
      <c r="C19" s="121"/>
      <c r="D19" s="122"/>
      <c r="E19" s="123" t="s">
        <v>165</v>
      </c>
      <c r="F19" s="5">
        <f aca="true" t="shared" si="6" ref="F19:P19">SUM(F20:F22)</f>
        <v>43500</v>
      </c>
      <c r="G19" s="5">
        <f t="shared" si="6"/>
        <v>0</v>
      </c>
      <c r="H19" s="5">
        <f t="shared" si="6"/>
        <v>0</v>
      </c>
      <c r="I19" s="5">
        <f t="shared" si="6"/>
        <v>0</v>
      </c>
      <c r="J19" s="5">
        <f t="shared" si="6"/>
        <v>0</v>
      </c>
      <c r="K19" s="5">
        <f t="shared" si="6"/>
        <v>0</v>
      </c>
      <c r="L19" s="5">
        <f t="shared" si="6"/>
        <v>0</v>
      </c>
      <c r="M19" s="5">
        <f t="shared" si="6"/>
        <v>0</v>
      </c>
      <c r="N19" s="5">
        <f t="shared" si="6"/>
        <v>0</v>
      </c>
      <c r="O19" s="5">
        <f t="shared" si="6"/>
        <v>0</v>
      </c>
      <c r="P19" s="5">
        <f t="shared" si="6"/>
        <v>2100</v>
      </c>
      <c r="Q19" s="124">
        <f>SUM(Q20:Q22)</f>
        <v>31100</v>
      </c>
      <c r="R19" s="124">
        <f>SUM(R20:R22)</f>
        <v>26049</v>
      </c>
      <c r="S19" s="115">
        <f aca="true" t="shared" si="7" ref="S19:S26">ROUND((R19/Q19)*100,2)</f>
        <v>83.76</v>
      </c>
      <c r="T19" s="136"/>
      <c r="U19" s="137"/>
      <c r="V19" s="126"/>
      <c r="W19" s="126"/>
      <c r="X19" s="126"/>
      <c r="Y19" s="126"/>
      <c r="Z19" s="126"/>
      <c r="AA19" s="126"/>
      <c r="AB19" s="126"/>
    </row>
    <row r="20" spans="1:28" s="134" customFormat="1" ht="9.75">
      <c r="A20" s="120"/>
      <c r="B20" s="128"/>
      <c r="C20" s="128">
        <v>690</v>
      </c>
      <c r="D20" s="129"/>
      <c r="E20" s="130" t="s">
        <v>166</v>
      </c>
      <c r="F20" s="131">
        <v>40000</v>
      </c>
      <c r="G20" s="131"/>
      <c r="H20" s="131"/>
      <c r="I20" s="131"/>
      <c r="J20" s="131"/>
      <c r="K20" s="131"/>
      <c r="L20" s="131"/>
      <c r="M20" s="131"/>
      <c r="N20" s="131"/>
      <c r="O20" s="131"/>
      <c r="P20" s="131">
        <v>2000</v>
      </c>
      <c r="Q20" s="132">
        <v>30000</v>
      </c>
      <c r="R20" s="132">
        <v>24503</v>
      </c>
      <c r="S20" s="291">
        <f t="shared" si="7"/>
        <v>81.68</v>
      </c>
      <c r="T20" s="125"/>
      <c r="U20" s="116"/>
      <c r="V20" s="133"/>
      <c r="W20" s="133"/>
      <c r="X20" s="133"/>
      <c r="Y20" s="133"/>
      <c r="Z20" s="133"/>
      <c r="AA20" s="133"/>
      <c r="AB20" s="133"/>
    </row>
    <row r="21" spans="1:28" s="134" customFormat="1" ht="9.75">
      <c r="A21" s="120"/>
      <c r="B21" s="128"/>
      <c r="C21" s="128">
        <v>910</v>
      </c>
      <c r="D21" s="129"/>
      <c r="E21" s="130" t="s">
        <v>169</v>
      </c>
      <c r="F21" s="131">
        <v>0</v>
      </c>
      <c r="G21" s="131"/>
      <c r="H21" s="131"/>
      <c r="I21" s="131"/>
      <c r="J21" s="131"/>
      <c r="K21" s="131"/>
      <c r="L21" s="131"/>
      <c r="M21" s="131"/>
      <c r="N21" s="131"/>
      <c r="O21" s="131"/>
      <c r="P21" s="131">
        <v>100</v>
      </c>
      <c r="Q21" s="132">
        <v>600</v>
      </c>
      <c r="R21" s="132">
        <v>494</v>
      </c>
      <c r="S21" s="291">
        <f t="shared" si="7"/>
        <v>82.33</v>
      </c>
      <c r="T21" s="125"/>
      <c r="U21" s="116"/>
      <c r="V21" s="133"/>
      <c r="W21" s="133"/>
      <c r="X21" s="133"/>
      <c r="Y21" s="133"/>
      <c r="Z21" s="133"/>
      <c r="AA21" s="133"/>
      <c r="AB21" s="133"/>
    </row>
    <row r="22" spans="1:28" s="134" customFormat="1" ht="9.75">
      <c r="A22" s="120"/>
      <c r="B22" s="128"/>
      <c r="C22" s="128">
        <v>970</v>
      </c>
      <c r="D22" s="129"/>
      <c r="E22" s="130" t="s">
        <v>167</v>
      </c>
      <c r="F22" s="131">
        <v>3500</v>
      </c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2">
        <v>500</v>
      </c>
      <c r="R22" s="132">
        <v>1052</v>
      </c>
      <c r="S22" s="291">
        <f t="shared" si="7"/>
        <v>210.4</v>
      </c>
      <c r="T22" s="125"/>
      <c r="U22" s="116"/>
      <c r="V22" s="133"/>
      <c r="W22" s="133"/>
      <c r="X22" s="133"/>
      <c r="Y22" s="133"/>
      <c r="Z22" s="133"/>
      <c r="AA22" s="133"/>
      <c r="AB22" s="133"/>
    </row>
    <row r="23" spans="1:28" s="171" customFormat="1" ht="9">
      <c r="A23" s="138">
        <v>750</v>
      </c>
      <c r="B23" s="159"/>
      <c r="C23" s="159"/>
      <c r="D23" s="167"/>
      <c r="E23" s="168" t="s">
        <v>66</v>
      </c>
      <c r="F23" s="293" t="e">
        <f>SUM(#REF!)</f>
        <v>#REF!</v>
      </c>
      <c r="G23" s="293" t="e">
        <f>SUM(#REF!)</f>
        <v>#REF!</v>
      </c>
      <c r="H23" s="293" t="e">
        <f>SUM(#REF!)</f>
        <v>#REF!</v>
      </c>
      <c r="I23" s="293" t="e">
        <f>SUM(#REF!)</f>
        <v>#REF!</v>
      </c>
      <c r="J23" s="293" t="e">
        <f>SUM(#REF!)</f>
        <v>#REF!</v>
      </c>
      <c r="K23" s="293" t="e">
        <f>SUM(#REF!)</f>
        <v>#REF!</v>
      </c>
      <c r="L23" s="293" t="e">
        <f>SUM(#REF!)</f>
        <v>#REF!</v>
      </c>
      <c r="M23" s="293" t="e">
        <f>SUM(#REF!)</f>
        <v>#REF!</v>
      </c>
      <c r="N23" s="293" t="e">
        <f>SUM(#REF!)</f>
        <v>#REF!</v>
      </c>
      <c r="O23" s="293" t="e">
        <f>SUM(#REF!)</f>
        <v>#REF!</v>
      </c>
      <c r="P23" s="293" t="e">
        <f>SUM(#REF!)</f>
        <v>#REF!</v>
      </c>
      <c r="Q23" s="139">
        <f>SUM(Q24)</f>
        <v>3641</v>
      </c>
      <c r="R23" s="139">
        <f>SUM(R24)</f>
        <v>3508</v>
      </c>
      <c r="S23" s="289">
        <f t="shared" si="7"/>
        <v>96.35</v>
      </c>
      <c r="T23" s="294"/>
      <c r="U23" s="295"/>
      <c r="V23" s="170"/>
      <c r="W23" s="170"/>
      <c r="X23" s="170"/>
      <c r="Y23" s="170"/>
      <c r="Z23" s="170"/>
      <c r="AA23" s="170"/>
      <c r="AB23" s="170"/>
    </row>
    <row r="24" spans="1:28" s="127" customFormat="1" ht="9">
      <c r="A24" s="120"/>
      <c r="B24" s="121">
        <v>75023</v>
      </c>
      <c r="C24" s="121"/>
      <c r="D24" s="122"/>
      <c r="E24" s="123" t="s">
        <v>12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124">
        <f>SUM(Q25:Q26)</f>
        <v>3641</v>
      </c>
      <c r="R24" s="124">
        <f>SUM(R25:R26)</f>
        <v>3508</v>
      </c>
      <c r="S24" s="290">
        <f t="shared" si="7"/>
        <v>96.35</v>
      </c>
      <c r="T24" s="136"/>
      <c r="U24" s="137"/>
      <c r="V24" s="126"/>
      <c r="W24" s="126"/>
      <c r="X24" s="126"/>
      <c r="Y24" s="126"/>
      <c r="Z24" s="126"/>
      <c r="AA24" s="126"/>
      <c r="AB24" s="126"/>
    </row>
    <row r="25" spans="1:28" s="134" customFormat="1" ht="9.75">
      <c r="A25" s="120"/>
      <c r="B25" s="128"/>
      <c r="C25" s="128">
        <v>970</v>
      </c>
      <c r="D25" s="129"/>
      <c r="E25" s="130" t="s">
        <v>167</v>
      </c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2">
        <v>2891</v>
      </c>
      <c r="R25" s="132">
        <v>2692</v>
      </c>
      <c r="S25" s="291">
        <f t="shared" si="7"/>
        <v>93.12</v>
      </c>
      <c r="T25" s="125"/>
      <c r="U25" s="116"/>
      <c r="V25" s="133"/>
      <c r="W25" s="133"/>
      <c r="X25" s="133"/>
      <c r="Y25" s="133"/>
      <c r="Z25" s="133"/>
      <c r="AA25" s="133"/>
      <c r="AB25" s="133"/>
    </row>
    <row r="26" spans="1:28" s="134" customFormat="1" ht="29.25">
      <c r="A26" s="120"/>
      <c r="B26" s="128"/>
      <c r="C26" s="128">
        <v>2360</v>
      </c>
      <c r="D26" s="129"/>
      <c r="E26" s="130" t="s">
        <v>284</v>
      </c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2">
        <v>750</v>
      </c>
      <c r="R26" s="132">
        <v>816</v>
      </c>
      <c r="S26" s="291">
        <f t="shared" si="7"/>
        <v>108.8</v>
      </c>
      <c r="T26" s="125"/>
      <c r="U26" s="116"/>
      <c r="V26" s="133"/>
      <c r="W26" s="133"/>
      <c r="X26" s="133"/>
      <c r="Y26" s="133"/>
      <c r="Z26" s="133"/>
      <c r="AA26" s="133"/>
      <c r="AB26" s="133"/>
    </row>
    <row r="27" spans="1:28" s="119" customFormat="1" ht="27.75">
      <c r="A27" s="109">
        <v>756</v>
      </c>
      <c r="B27" s="110"/>
      <c r="C27" s="110"/>
      <c r="D27" s="111"/>
      <c r="E27" s="112" t="s">
        <v>285</v>
      </c>
      <c r="F27" s="113" t="e">
        <f>SUM(F30,#REF!,F45,#REF!,#REF!)</f>
        <v>#REF!</v>
      </c>
      <c r="G27" s="113" t="e">
        <f>SUM(G30,#REF!,G45,#REF!,#REF!)</f>
        <v>#REF!</v>
      </c>
      <c r="H27" s="113" t="e">
        <f>SUM(H30,#REF!,H45,#REF!,#REF!)</f>
        <v>#REF!</v>
      </c>
      <c r="I27" s="113" t="e">
        <f>SUM(I30,#REF!,I45,#REF!,#REF!)</f>
        <v>#REF!</v>
      </c>
      <c r="J27" s="113" t="e">
        <f>SUM(J30,#REF!,J45,#REF!,#REF!)</f>
        <v>#REF!</v>
      </c>
      <c r="K27" s="113" t="e">
        <f>SUM(K30,#REF!,K45,#REF!,#REF!)</f>
        <v>#REF!</v>
      </c>
      <c r="L27" s="113" t="e">
        <f>SUM(L30,#REF!,L45,#REF!,#REF!)</f>
        <v>#REF!</v>
      </c>
      <c r="M27" s="113" t="e">
        <f>SUM(M30,#REF!,M45,#REF!,#REF!)</f>
        <v>#REF!</v>
      </c>
      <c r="N27" s="113" t="e">
        <f>SUM(N30,#REF!,N45,#REF!,#REF!)</f>
        <v>#REF!</v>
      </c>
      <c r="O27" s="113" t="e">
        <f>SUM(O30,#REF!,O45,#REF!,#REF!)</f>
        <v>#REF!</v>
      </c>
      <c r="P27" s="113" t="e">
        <f>SUM(P30,#REF!,P45,#REF!,#REF!)</f>
        <v>#REF!</v>
      </c>
      <c r="Q27" s="114">
        <f>SUM(Q28,Q30,Q36,Q45,Q49)</f>
        <v>1817030</v>
      </c>
      <c r="R27" s="114">
        <f>SUM(R28,R30,R36,R45,R49)</f>
        <v>1874828</v>
      </c>
      <c r="S27" s="115">
        <f>ROUND((R27/Q27)*100,2)</f>
        <v>103.18</v>
      </c>
      <c r="T27" s="125"/>
      <c r="U27" s="116"/>
      <c r="V27" s="118"/>
      <c r="W27" s="118"/>
      <c r="X27" s="118"/>
      <c r="Y27" s="118"/>
      <c r="Z27" s="118"/>
      <c r="AA27" s="118"/>
      <c r="AB27" s="118"/>
    </row>
    <row r="28" spans="1:28" s="127" customFormat="1" ht="9">
      <c r="A28" s="120"/>
      <c r="B28" s="121">
        <v>75601</v>
      </c>
      <c r="C28" s="121"/>
      <c r="D28" s="122"/>
      <c r="E28" s="123" t="s">
        <v>17</v>
      </c>
      <c r="F28" s="5">
        <f aca="true" t="shared" si="8" ref="F28:P28">SUM(F29:F33)</f>
        <v>1160200</v>
      </c>
      <c r="G28" s="5">
        <f t="shared" si="8"/>
        <v>2885</v>
      </c>
      <c r="H28" s="5">
        <f t="shared" si="8"/>
        <v>0</v>
      </c>
      <c r="I28" s="5">
        <f t="shared" si="8"/>
        <v>0</v>
      </c>
      <c r="J28" s="5">
        <f t="shared" si="8"/>
        <v>0</v>
      </c>
      <c r="K28" s="5">
        <f t="shared" si="8"/>
        <v>0</v>
      </c>
      <c r="L28" s="5">
        <f t="shared" si="8"/>
        <v>0</v>
      </c>
      <c r="M28" s="5" t="e">
        <f t="shared" si="8"/>
        <v>#REF!</v>
      </c>
      <c r="N28" s="5">
        <f t="shared" si="8"/>
        <v>0</v>
      </c>
      <c r="O28" s="5">
        <f t="shared" si="8"/>
        <v>0</v>
      </c>
      <c r="P28" s="5">
        <f t="shared" si="8"/>
        <v>95500</v>
      </c>
      <c r="Q28" s="114">
        <f>SUM(Q29:Q29)</f>
        <v>0</v>
      </c>
      <c r="R28" s="114">
        <f>SUM(R29:R29)</f>
        <v>-95</v>
      </c>
      <c r="S28" s="115">
        <v>0</v>
      </c>
      <c r="T28" s="125"/>
      <c r="U28" s="116"/>
      <c r="V28" s="126"/>
      <c r="W28" s="126"/>
      <c r="X28" s="126"/>
      <c r="Y28" s="126"/>
      <c r="Z28" s="126"/>
      <c r="AA28" s="126"/>
      <c r="AB28" s="126"/>
    </row>
    <row r="29" spans="1:28" s="134" customFormat="1" ht="19.5">
      <c r="A29" s="120"/>
      <c r="B29" s="128"/>
      <c r="C29" s="128">
        <v>350</v>
      </c>
      <c r="D29" s="129"/>
      <c r="E29" s="130" t="s">
        <v>3</v>
      </c>
      <c r="F29" s="131">
        <v>380000</v>
      </c>
      <c r="G29" s="131"/>
      <c r="H29" s="131"/>
      <c r="I29" s="131"/>
      <c r="J29" s="131"/>
      <c r="K29" s="131"/>
      <c r="L29" s="131"/>
      <c r="M29" s="5" t="e">
        <f>SUM(M30:M33)</f>
        <v>#REF!</v>
      </c>
      <c r="N29" s="131"/>
      <c r="O29" s="131"/>
      <c r="P29" s="131">
        <v>31500</v>
      </c>
      <c r="Q29" s="132">
        <v>0</v>
      </c>
      <c r="R29" s="132">
        <v>-95</v>
      </c>
      <c r="S29" s="291">
        <v>0</v>
      </c>
      <c r="T29" s="125"/>
      <c r="U29" s="116"/>
      <c r="V29" s="133"/>
      <c r="W29" s="133"/>
      <c r="X29" s="133"/>
      <c r="Y29" s="133"/>
      <c r="Z29" s="133"/>
      <c r="AA29" s="133"/>
      <c r="AB29" s="133"/>
    </row>
    <row r="30" spans="1:28" s="127" customFormat="1" ht="36">
      <c r="A30" s="120"/>
      <c r="B30" s="121">
        <v>75615</v>
      </c>
      <c r="C30" s="121"/>
      <c r="D30" s="122"/>
      <c r="E30" s="123" t="s">
        <v>13</v>
      </c>
      <c r="F30" s="5">
        <f>SUM(F31:F35)</f>
        <v>390100</v>
      </c>
      <c r="G30" s="5">
        <f aca="true" t="shared" si="9" ref="G30:L30">SUM(G31:G35)</f>
        <v>2047</v>
      </c>
      <c r="H30" s="5">
        <f t="shared" si="9"/>
        <v>0</v>
      </c>
      <c r="I30" s="5">
        <f t="shared" si="9"/>
        <v>0</v>
      </c>
      <c r="J30" s="5">
        <f t="shared" si="9"/>
        <v>0</v>
      </c>
      <c r="K30" s="5">
        <f t="shared" si="9"/>
        <v>0</v>
      </c>
      <c r="L30" s="5">
        <f t="shared" si="9"/>
        <v>0</v>
      </c>
      <c r="M30" s="5" t="e">
        <f aca="true" t="shared" si="10" ref="M30:R30">SUM(M31:M35)</f>
        <v>#REF!</v>
      </c>
      <c r="N30" s="5">
        <f t="shared" si="10"/>
        <v>0</v>
      </c>
      <c r="O30" s="5">
        <f t="shared" si="10"/>
        <v>0</v>
      </c>
      <c r="P30" s="5">
        <f t="shared" si="10"/>
        <v>32500</v>
      </c>
      <c r="Q30" s="114">
        <f t="shared" si="10"/>
        <v>469100</v>
      </c>
      <c r="R30" s="114">
        <f t="shared" si="10"/>
        <v>480479</v>
      </c>
      <c r="S30" s="115">
        <f>ROUND((R30/Q30)*100,2)</f>
        <v>102.43</v>
      </c>
      <c r="T30" s="125"/>
      <c r="U30" s="116"/>
      <c r="V30" s="126"/>
      <c r="W30" s="126"/>
      <c r="X30" s="126"/>
      <c r="Y30" s="126"/>
      <c r="Z30" s="126"/>
      <c r="AA30" s="126"/>
      <c r="AB30" s="126"/>
    </row>
    <row r="31" spans="1:28" s="134" customFormat="1" ht="9.75">
      <c r="A31" s="120"/>
      <c r="B31" s="128"/>
      <c r="C31" s="128">
        <v>310</v>
      </c>
      <c r="D31" s="129"/>
      <c r="E31" s="130" t="s">
        <v>170</v>
      </c>
      <c r="F31" s="131">
        <v>380000</v>
      </c>
      <c r="G31" s="131"/>
      <c r="H31" s="131"/>
      <c r="I31" s="131"/>
      <c r="J31" s="131"/>
      <c r="K31" s="131"/>
      <c r="L31" s="131"/>
      <c r="M31" s="5" t="e">
        <f>SUM(M32:M35)</f>
        <v>#REF!</v>
      </c>
      <c r="N31" s="131"/>
      <c r="O31" s="131"/>
      <c r="P31" s="131">
        <v>31500</v>
      </c>
      <c r="Q31" s="132">
        <v>447000</v>
      </c>
      <c r="R31" s="132">
        <v>441383</v>
      </c>
      <c r="S31" s="291">
        <f>ROUND((R31/Q31)*100,2)</f>
        <v>98.74</v>
      </c>
      <c r="T31" s="125"/>
      <c r="U31" s="116"/>
      <c r="V31" s="133"/>
      <c r="W31" s="133"/>
      <c r="X31" s="133"/>
      <c r="Y31" s="133"/>
      <c r="Z31" s="133"/>
      <c r="AA31" s="133"/>
      <c r="AB31" s="133"/>
    </row>
    <row r="32" spans="1:28" s="134" customFormat="1" ht="9.75">
      <c r="A32" s="120"/>
      <c r="B32" s="128"/>
      <c r="C32" s="128">
        <v>320</v>
      </c>
      <c r="D32" s="129"/>
      <c r="E32" s="130" t="s">
        <v>171</v>
      </c>
      <c r="F32" s="131">
        <v>1300</v>
      </c>
      <c r="G32" s="131"/>
      <c r="H32" s="131"/>
      <c r="I32" s="131"/>
      <c r="J32" s="131"/>
      <c r="K32" s="131"/>
      <c r="L32" s="131"/>
      <c r="M32" s="5" t="e">
        <f>SUM(M33:M35)</f>
        <v>#REF!</v>
      </c>
      <c r="N32" s="131"/>
      <c r="O32" s="131"/>
      <c r="P32" s="131"/>
      <c r="Q32" s="132">
        <v>1000</v>
      </c>
      <c r="R32" s="132">
        <v>1189</v>
      </c>
      <c r="S32" s="291">
        <f>ROUND((R32/Q32)*100,2)</f>
        <v>118.9</v>
      </c>
      <c r="T32" s="125"/>
      <c r="U32" s="116"/>
      <c r="V32" s="133"/>
      <c r="W32" s="133"/>
      <c r="X32" s="133"/>
      <c r="Y32" s="133"/>
      <c r="Z32" s="133"/>
      <c r="AA32" s="133"/>
      <c r="AB32" s="133"/>
    </row>
    <row r="33" spans="1:28" s="134" customFormat="1" ht="9.75">
      <c r="A33" s="120"/>
      <c r="B33" s="128"/>
      <c r="C33" s="128">
        <v>330</v>
      </c>
      <c r="D33" s="129"/>
      <c r="E33" s="130" t="s">
        <v>172</v>
      </c>
      <c r="F33" s="131">
        <v>8800</v>
      </c>
      <c r="G33" s="131">
        <v>838</v>
      </c>
      <c r="H33" s="131"/>
      <c r="I33" s="131"/>
      <c r="J33" s="131"/>
      <c r="K33" s="131"/>
      <c r="L33" s="131"/>
      <c r="M33" s="5" t="e">
        <f>SUM(M35:M35)</f>
        <v>#REF!</v>
      </c>
      <c r="N33" s="131"/>
      <c r="O33" s="131"/>
      <c r="P33" s="131"/>
      <c r="Q33" s="132">
        <v>21000</v>
      </c>
      <c r="R33" s="132">
        <v>21079</v>
      </c>
      <c r="S33" s="291">
        <f>ROUND((R33/Q33)*100,2)</f>
        <v>100.38</v>
      </c>
      <c r="T33" s="125"/>
      <c r="U33" s="116"/>
      <c r="V33" s="133"/>
      <c r="W33" s="133"/>
      <c r="X33" s="133"/>
      <c r="Y33" s="133"/>
      <c r="Z33" s="133"/>
      <c r="AA33" s="133"/>
      <c r="AB33" s="133"/>
    </row>
    <row r="34" spans="1:28" s="134" customFormat="1" ht="9.75">
      <c r="A34" s="120"/>
      <c r="B34" s="128"/>
      <c r="C34" s="128">
        <v>500</v>
      </c>
      <c r="D34" s="129"/>
      <c r="E34" s="130" t="s">
        <v>173</v>
      </c>
      <c r="F34" s="131"/>
      <c r="G34" s="131"/>
      <c r="H34" s="131"/>
      <c r="I34" s="131"/>
      <c r="J34" s="131"/>
      <c r="K34" s="131"/>
      <c r="L34" s="131"/>
      <c r="M34" s="5"/>
      <c r="N34" s="131"/>
      <c r="O34" s="131"/>
      <c r="P34" s="131"/>
      <c r="Q34" s="132">
        <v>0</v>
      </c>
      <c r="R34" s="132">
        <v>4832</v>
      </c>
      <c r="S34" s="291">
        <v>0</v>
      </c>
      <c r="T34" s="125"/>
      <c r="U34" s="116"/>
      <c r="V34" s="133"/>
      <c r="W34" s="133"/>
      <c r="X34" s="133"/>
      <c r="Y34" s="133"/>
      <c r="Z34" s="133"/>
      <c r="AA34" s="133"/>
      <c r="AB34" s="133"/>
    </row>
    <row r="35" spans="1:28" s="134" customFormat="1" ht="9.75">
      <c r="A35" s="120"/>
      <c r="B35" s="128"/>
      <c r="C35" s="128">
        <v>910</v>
      </c>
      <c r="D35" s="129"/>
      <c r="E35" s="130" t="s">
        <v>169</v>
      </c>
      <c r="F35" s="131">
        <v>0</v>
      </c>
      <c r="G35" s="131">
        <v>1209</v>
      </c>
      <c r="H35" s="131"/>
      <c r="I35" s="131"/>
      <c r="J35" s="131"/>
      <c r="K35" s="131"/>
      <c r="L35" s="131"/>
      <c r="M35" s="5" t="e">
        <f>SUM(#REF!)</f>
        <v>#REF!</v>
      </c>
      <c r="N35" s="131"/>
      <c r="O35" s="131"/>
      <c r="P35" s="131">
        <v>1000</v>
      </c>
      <c r="Q35" s="132">
        <v>100</v>
      </c>
      <c r="R35" s="132">
        <v>11996</v>
      </c>
      <c r="S35" s="291">
        <f>ROUND((R35/Q35)*100,2)</f>
        <v>11996</v>
      </c>
      <c r="T35" s="125"/>
      <c r="U35" s="116"/>
      <c r="V35" s="133"/>
      <c r="W35" s="133"/>
      <c r="X35" s="133"/>
      <c r="Y35" s="133"/>
      <c r="Z35" s="133"/>
      <c r="AA35" s="133"/>
      <c r="AB35" s="133"/>
    </row>
    <row r="36" spans="1:28" s="127" customFormat="1" ht="36">
      <c r="A36" s="120"/>
      <c r="B36" s="121">
        <v>75616</v>
      </c>
      <c r="C36" s="121"/>
      <c r="D36" s="122"/>
      <c r="E36" s="123" t="s">
        <v>18</v>
      </c>
      <c r="F36" s="5">
        <f>SUM(F37:F44)</f>
        <v>390100</v>
      </c>
      <c r="G36" s="5">
        <f aca="true" t="shared" si="11" ref="G36:L36">SUM(G37:G44)</f>
        <v>2047</v>
      </c>
      <c r="H36" s="5">
        <f t="shared" si="11"/>
        <v>0</v>
      </c>
      <c r="I36" s="5">
        <f t="shared" si="11"/>
        <v>0</v>
      </c>
      <c r="J36" s="5">
        <f t="shared" si="11"/>
        <v>0</v>
      </c>
      <c r="K36" s="5">
        <f t="shared" si="11"/>
        <v>0</v>
      </c>
      <c r="L36" s="5">
        <f t="shared" si="11"/>
        <v>0</v>
      </c>
      <c r="M36" s="5" t="e">
        <f aca="true" t="shared" si="12" ref="M36:R36">SUM(M37:M44)</f>
        <v>#REF!</v>
      </c>
      <c r="N36" s="5">
        <f t="shared" si="12"/>
        <v>0</v>
      </c>
      <c r="O36" s="5">
        <f t="shared" si="12"/>
        <v>0</v>
      </c>
      <c r="P36" s="5">
        <f t="shared" si="12"/>
        <v>32500</v>
      </c>
      <c r="Q36" s="114">
        <f t="shared" si="12"/>
        <v>223500</v>
      </c>
      <c r="R36" s="114">
        <f t="shared" si="12"/>
        <v>228233</v>
      </c>
      <c r="S36" s="115">
        <f aca="true" t="shared" si="13" ref="S36:S43">ROUND((R36/Q36)*100,2)</f>
        <v>102.12</v>
      </c>
      <c r="T36" s="125"/>
      <c r="U36" s="116"/>
      <c r="V36" s="126"/>
      <c r="W36" s="126"/>
      <c r="X36" s="126"/>
      <c r="Y36" s="126"/>
      <c r="Z36" s="126"/>
      <c r="AA36" s="126"/>
      <c r="AB36" s="126"/>
    </row>
    <row r="37" spans="1:28" s="134" customFormat="1" ht="9.75">
      <c r="A37" s="120"/>
      <c r="B37" s="128"/>
      <c r="C37" s="128">
        <v>310</v>
      </c>
      <c r="D37" s="129"/>
      <c r="E37" s="130" t="s">
        <v>170</v>
      </c>
      <c r="F37" s="131">
        <v>380000</v>
      </c>
      <c r="G37" s="131"/>
      <c r="H37" s="131"/>
      <c r="I37" s="131"/>
      <c r="J37" s="131"/>
      <c r="K37" s="131"/>
      <c r="L37" s="131"/>
      <c r="M37" s="5" t="e">
        <f>SUM(M38:M44)</f>
        <v>#REF!</v>
      </c>
      <c r="N37" s="131"/>
      <c r="O37" s="131"/>
      <c r="P37" s="131">
        <v>31500</v>
      </c>
      <c r="Q37" s="132">
        <v>90000</v>
      </c>
      <c r="R37" s="132">
        <v>97757</v>
      </c>
      <c r="S37" s="291">
        <f t="shared" si="13"/>
        <v>108.62</v>
      </c>
      <c r="T37" s="125"/>
      <c r="U37" s="116"/>
      <c r="V37" s="133"/>
      <c r="W37" s="133"/>
      <c r="X37" s="133"/>
      <c r="Y37" s="133"/>
      <c r="Z37" s="133"/>
      <c r="AA37" s="133"/>
      <c r="AB37" s="133"/>
    </row>
    <row r="38" spans="1:28" s="134" customFormat="1" ht="9.75">
      <c r="A38" s="120"/>
      <c r="B38" s="128"/>
      <c r="C38" s="128">
        <v>320</v>
      </c>
      <c r="D38" s="129"/>
      <c r="E38" s="130" t="s">
        <v>171</v>
      </c>
      <c r="F38" s="131">
        <v>1300</v>
      </c>
      <c r="G38" s="131"/>
      <c r="H38" s="131"/>
      <c r="I38" s="131"/>
      <c r="J38" s="131"/>
      <c r="K38" s="131"/>
      <c r="L38" s="131"/>
      <c r="M38" s="5" t="e">
        <f>SUM(M39:M44)</f>
        <v>#REF!</v>
      </c>
      <c r="N38" s="131"/>
      <c r="O38" s="131"/>
      <c r="P38" s="131"/>
      <c r="Q38" s="132">
        <v>72000</v>
      </c>
      <c r="R38" s="132">
        <v>73038</v>
      </c>
      <c r="S38" s="291">
        <f t="shared" si="13"/>
        <v>101.44</v>
      </c>
      <c r="T38" s="125"/>
      <c r="U38" s="116"/>
      <c r="V38" s="133"/>
      <c r="W38" s="133"/>
      <c r="X38" s="133"/>
      <c r="Y38" s="133"/>
      <c r="Z38" s="133"/>
      <c r="AA38" s="133"/>
      <c r="AB38" s="133"/>
    </row>
    <row r="39" spans="1:28" s="134" customFormat="1" ht="9.75">
      <c r="A39" s="120"/>
      <c r="B39" s="128"/>
      <c r="C39" s="128">
        <v>330</v>
      </c>
      <c r="D39" s="129"/>
      <c r="E39" s="130" t="s">
        <v>172</v>
      </c>
      <c r="F39" s="131">
        <v>8800</v>
      </c>
      <c r="G39" s="131">
        <v>838</v>
      </c>
      <c r="H39" s="131"/>
      <c r="I39" s="131"/>
      <c r="J39" s="131"/>
      <c r="K39" s="131"/>
      <c r="L39" s="131"/>
      <c r="M39" s="5" t="e">
        <f>SUM(M44:M44)</f>
        <v>#REF!</v>
      </c>
      <c r="N39" s="131"/>
      <c r="O39" s="131"/>
      <c r="P39" s="131"/>
      <c r="Q39" s="132">
        <v>3500</v>
      </c>
      <c r="R39" s="132">
        <v>3522</v>
      </c>
      <c r="S39" s="291">
        <f t="shared" si="13"/>
        <v>100.63</v>
      </c>
      <c r="T39" s="125"/>
      <c r="U39" s="116"/>
      <c r="V39" s="133"/>
      <c r="W39" s="133"/>
      <c r="X39" s="133"/>
      <c r="Y39" s="133"/>
      <c r="Z39" s="133"/>
      <c r="AA39" s="133"/>
      <c r="AB39" s="133"/>
    </row>
    <row r="40" spans="1:28" s="134" customFormat="1" ht="9.75">
      <c r="A40" s="120"/>
      <c r="B40" s="128"/>
      <c r="C40" s="128">
        <v>340</v>
      </c>
      <c r="D40" s="129"/>
      <c r="E40" s="130" t="s">
        <v>202</v>
      </c>
      <c r="F40" s="131"/>
      <c r="G40" s="131"/>
      <c r="H40" s="131"/>
      <c r="I40" s="131"/>
      <c r="J40" s="131"/>
      <c r="K40" s="131"/>
      <c r="L40" s="131"/>
      <c r="M40" s="5"/>
      <c r="N40" s="131"/>
      <c r="O40" s="131"/>
      <c r="P40" s="131"/>
      <c r="Q40" s="132">
        <v>7800</v>
      </c>
      <c r="R40" s="132">
        <v>7086</v>
      </c>
      <c r="S40" s="291">
        <f t="shared" si="13"/>
        <v>90.85</v>
      </c>
      <c r="T40" s="125"/>
      <c r="U40" s="116"/>
      <c r="V40" s="133"/>
      <c r="W40" s="133"/>
      <c r="X40" s="133"/>
      <c r="Y40" s="133"/>
      <c r="Z40" s="133"/>
      <c r="AA40" s="133"/>
      <c r="AB40" s="133"/>
    </row>
    <row r="41" spans="1:28" s="134" customFormat="1" ht="9.75">
      <c r="A41" s="120"/>
      <c r="B41" s="128"/>
      <c r="C41" s="128">
        <v>360</v>
      </c>
      <c r="D41" s="129"/>
      <c r="E41" s="130" t="s">
        <v>223</v>
      </c>
      <c r="F41" s="131"/>
      <c r="G41" s="131"/>
      <c r="H41" s="131"/>
      <c r="I41" s="131"/>
      <c r="J41" s="131"/>
      <c r="K41" s="131"/>
      <c r="L41" s="131"/>
      <c r="M41" s="5"/>
      <c r="N41" s="131"/>
      <c r="O41" s="131"/>
      <c r="P41" s="131"/>
      <c r="Q41" s="132">
        <v>16200</v>
      </c>
      <c r="R41" s="132">
        <v>16871</v>
      </c>
      <c r="S41" s="291">
        <f t="shared" si="13"/>
        <v>104.14</v>
      </c>
      <c r="T41" s="125"/>
      <c r="U41" s="116"/>
      <c r="V41" s="133"/>
      <c r="W41" s="133"/>
      <c r="X41" s="133"/>
      <c r="Y41" s="133"/>
      <c r="Z41" s="133"/>
      <c r="AA41" s="133"/>
      <c r="AB41" s="133"/>
    </row>
    <row r="42" spans="1:28" s="134" customFormat="1" ht="29.25">
      <c r="A42" s="120"/>
      <c r="B42" s="128"/>
      <c r="C42" s="128">
        <v>490</v>
      </c>
      <c r="D42" s="129"/>
      <c r="E42" s="130" t="s">
        <v>224</v>
      </c>
      <c r="F42" s="131"/>
      <c r="G42" s="131"/>
      <c r="H42" s="131"/>
      <c r="I42" s="131"/>
      <c r="J42" s="131"/>
      <c r="K42" s="131"/>
      <c r="L42" s="131"/>
      <c r="M42" s="5"/>
      <c r="N42" s="131"/>
      <c r="O42" s="131"/>
      <c r="P42" s="131"/>
      <c r="Q42" s="132">
        <v>3000</v>
      </c>
      <c r="R42" s="132">
        <v>4600</v>
      </c>
      <c r="S42" s="291">
        <f t="shared" si="13"/>
        <v>153.33</v>
      </c>
      <c r="T42" s="125"/>
      <c r="U42" s="116"/>
      <c r="V42" s="133"/>
      <c r="W42" s="133"/>
      <c r="X42" s="133"/>
      <c r="Y42" s="133"/>
      <c r="Z42" s="133"/>
      <c r="AA42" s="133"/>
      <c r="AB42" s="133"/>
    </row>
    <row r="43" spans="1:28" s="134" customFormat="1" ht="9.75">
      <c r="A43" s="120"/>
      <c r="B43" s="128"/>
      <c r="C43" s="128">
        <v>500</v>
      </c>
      <c r="D43" s="129"/>
      <c r="E43" s="130" t="s">
        <v>173</v>
      </c>
      <c r="F43" s="131"/>
      <c r="G43" s="131"/>
      <c r="H43" s="131"/>
      <c r="I43" s="131"/>
      <c r="J43" s="131"/>
      <c r="K43" s="131"/>
      <c r="L43" s="131"/>
      <c r="M43" s="5"/>
      <c r="N43" s="131"/>
      <c r="O43" s="131"/>
      <c r="P43" s="131"/>
      <c r="Q43" s="132">
        <v>30000</v>
      </c>
      <c r="R43" s="132">
        <v>23127</v>
      </c>
      <c r="S43" s="291">
        <f t="shared" si="13"/>
        <v>77.09</v>
      </c>
      <c r="T43" s="125"/>
      <c r="U43" s="116"/>
      <c r="V43" s="133"/>
      <c r="W43" s="133"/>
      <c r="X43" s="133"/>
      <c r="Y43" s="133"/>
      <c r="Z43" s="133"/>
      <c r="AA43" s="133"/>
      <c r="AB43" s="133"/>
    </row>
    <row r="44" spans="1:28" s="134" customFormat="1" ht="9.75">
      <c r="A44" s="120"/>
      <c r="B44" s="128"/>
      <c r="C44" s="128">
        <v>910</v>
      </c>
      <c r="D44" s="129"/>
      <c r="E44" s="130" t="s">
        <v>169</v>
      </c>
      <c r="F44" s="131">
        <v>0</v>
      </c>
      <c r="G44" s="131">
        <v>1209</v>
      </c>
      <c r="H44" s="131"/>
      <c r="I44" s="131"/>
      <c r="J44" s="131"/>
      <c r="K44" s="131"/>
      <c r="L44" s="131"/>
      <c r="M44" s="5" t="e">
        <f>SUM(#REF!)</f>
        <v>#REF!</v>
      </c>
      <c r="N44" s="131"/>
      <c r="O44" s="131"/>
      <c r="P44" s="131">
        <v>1000</v>
      </c>
      <c r="Q44" s="132">
        <v>1000</v>
      </c>
      <c r="R44" s="132">
        <v>2232</v>
      </c>
      <c r="S44" s="291">
        <f>ROUND((R44/Q44)*100,2)</f>
        <v>223.2</v>
      </c>
      <c r="T44" s="125"/>
      <c r="U44" s="116"/>
      <c r="V44" s="133"/>
      <c r="W44" s="133"/>
      <c r="X44" s="133"/>
      <c r="Y44" s="133"/>
      <c r="Z44" s="133"/>
      <c r="AA44" s="133"/>
      <c r="AB44" s="133"/>
    </row>
    <row r="45" spans="1:28" s="127" customFormat="1" ht="27">
      <c r="A45" s="120"/>
      <c r="B45" s="121">
        <v>75618</v>
      </c>
      <c r="C45" s="121"/>
      <c r="D45" s="122"/>
      <c r="E45" s="123" t="s">
        <v>14</v>
      </c>
      <c r="F45" s="149">
        <f>SUM(F46)</f>
        <v>9000</v>
      </c>
      <c r="G45" s="149">
        <f aca="true" t="shared" si="14" ref="G45:P45">SUM(G46)</f>
        <v>0</v>
      </c>
      <c r="H45" s="149">
        <f t="shared" si="14"/>
        <v>0</v>
      </c>
      <c r="I45" s="149">
        <f t="shared" si="14"/>
        <v>0</v>
      </c>
      <c r="J45" s="149">
        <f t="shared" si="14"/>
        <v>0</v>
      </c>
      <c r="K45" s="149">
        <f t="shared" si="14"/>
        <v>0</v>
      </c>
      <c r="L45" s="149">
        <f t="shared" si="14"/>
        <v>0</v>
      </c>
      <c r="M45" s="149">
        <f t="shared" si="14"/>
        <v>0</v>
      </c>
      <c r="N45" s="149">
        <f t="shared" si="14"/>
        <v>0</v>
      </c>
      <c r="O45" s="149">
        <f t="shared" si="14"/>
        <v>0</v>
      </c>
      <c r="P45" s="149">
        <f t="shared" si="14"/>
        <v>0</v>
      </c>
      <c r="Q45" s="114">
        <f>SUM(Q46:Q48)</f>
        <v>42844</v>
      </c>
      <c r="R45" s="114">
        <f>SUM(R46:R48)</f>
        <v>44172</v>
      </c>
      <c r="S45" s="115">
        <f>ROUND((R45/Q45)*100,2)</f>
        <v>103.1</v>
      </c>
      <c r="T45" s="125"/>
      <c r="U45" s="116"/>
      <c r="V45" s="126"/>
      <c r="W45" s="126"/>
      <c r="X45" s="126"/>
      <c r="Y45" s="126"/>
      <c r="Z45" s="126"/>
      <c r="AA45" s="126"/>
      <c r="AB45" s="126"/>
    </row>
    <row r="46" spans="1:28" s="134" customFormat="1" ht="9.75">
      <c r="A46" s="120"/>
      <c r="B46" s="128"/>
      <c r="C46" s="128">
        <v>410</v>
      </c>
      <c r="D46" s="129"/>
      <c r="E46" s="130" t="s">
        <v>174</v>
      </c>
      <c r="F46" s="147">
        <v>9000</v>
      </c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32">
        <v>8500</v>
      </c>
      <c r="R46" s="148">
        <v>9572</v>
      </c>
      <c r="S46" s="291">
        <f>ROUND((R46/Q46)*100,2)</f>
        <v>112.61</v>
      </c>
      <c r="T46" s="125"/>
      <c r="U46" s="116"/>
      <c r="V46" s="133"/>
      <c r="W46" s="133"/>
      <c r="X46" s="133"/>
      <c r="Y46" s="133"/>
      <c r="Z46" s="133"/>
      <c r="AA46" s="133"/>
      <c r="AB46" s="133"/>
    </row>
    <row r="47" spans="1:28" s="134" customFormat="1" ht="9.75">
      <c r="A47" s="120"/>
      <c r="B47" s="128"/>
      <c r="C47" s="128">
        <v>480</v>
      </c>
      <c r="D47" s="129"/>
      <c r="E47" s="130" t="s">
        <v>225</v>
      </c>
      <c r="F47" s="147">
        <v>26000</v>
      </c>
      <c r="G47" s="147"/>
      <c r="H47" s="147"/>
      <c r="I47" s="147"/>
      <c r="J47" s="147"/>
      <c r="K47" s="147"/>
      <c r="L47" s="147"/>
      <c r="M47" s="147"/>
      <c r="N47" s="147"/>
      <c r="O47" s="147"/>
      <c r="P47" s="147">
        <v>-2000</v>
      </c>
      <c r="Q47" s="132">
        <v>34344</v>
      </c>
      <c r="R47" s="148">
        <v>34344</v>
      </c>
      <c r="S47" s="291">
        <f>ROUND((R47/Q47)*100,2)</f>
        <v>100</v>
      </c>
      <c r="T47" s="125"/>
      <c r="U47" s="116"/>
      <c r="V47" s="133"/>
      <c r="W47" s="133"/>
      <c r="X47" s="133"/>
      <c r="Y47" s="133"/>
      <c r="Z47" s="133"/>
      <c r="AA47" s="133"/>
      <c r="AB47" s="133"/>
    </row>
    <row r="48" spans="1:28" s="134" customFormat="1" ht="9.75">
      <c r="A48" s="120"/>
      <c r="B48" s="128"/>
      <c r="C48" s="128">
        <v>910</v>
      </c>
      <c r="D48" s="129"/>
      <c r="E48" s="130" t="s">
        <v>169</v>
      </c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32">
        <v>0</v>
      </c>
      <c r="R48" s="148">
        <v>256</v>
      </c>
      <c r="S48" s="291">
        <v>0</v>
      </c>
      <c r="T48" s="125"/>
      <c r="U48" s="116"/>
      <c r="V48" s="133"/>
      <c r="W48" s="133"/>
      <c r="X48" s="133"/>
      <c r="Y48" s="133"/>
      <c r="Z48" s="133"/>
      <c r="AA48" s="133"/>
      <c r="AB48" s="133"/>
    </row>
    <row r="49" spans="1:28" s="127" customFormat="1" ht="18">
      <c r="A49" s="120"/>
      <c r="B49" s="121">
        <v>75621</v>
      </c>
      <c r="C49" s="121"/>
      <c r="D49" s="122"/>
      <c r="E49" s="123" t="s">
        <v>179</v>
      </c>
      <c r="F49" s="149">
        <f>SUM(F50:F51)</f>
        <v>743425</v>
      </c>
      <c r="G49" s="149">
        <f aca="true" t="shared" si="15" ref="G49:P49">SUM(G50:G51)</f>
        <v>0</v>
      </c>
      <c r="H49" s="149">
        <f t="shared" si="15"/>
        <v>0</v>
      </c>
      <c r="I49" s="149">
        <f t="shared" si="15"/>
        <v>0</v>
      </c>
      <c r="J49" s="149">
        <f t="shared" si="15"/>
        <v>0</v>
      </c>
      <c r="K49" s="149">
        <f t="shared" si="15"/>
        <v>0</v>
      </c>
      <c r="L49" s="149">
        <f t="shared" si="15"/>
        <v>0</v>
      </c>
      <c r="M49" s="149">
        <f t="shared" si="15"/>
        <v>0</v>
      </c>
      <c r="N49" s="149">
        <f t="shared" si="15"/>
        <v>0</v>
      </c>
      <c r="O49" s="149">
        <f t="shared" si="15"/>
        <v>0</v>
      </c>
      <c r="P49" s="149">
        <f t="shared" si="15"/>
        <v>0</v>
      </c>
      <c r="Q49" s="150">
        <f>SUM(Q50:Q51)</f>
        <v>1081586</v>
      </c>
      <c r="R49" s="150">
        <f>SUM(R50:R51)</f>
        <v>1122039</v>
      </c>
      <c r="S49" s="115">
        <f>ROUND((R49/Q49)*100,2)</f>
        <v>103.74</v>
      </c>
      <c r="T49" s="114"/>
      <c r="U49" s="114"/>
      <c r="V49" s="126"/>
      <c r="W49" s="126"/>
      <c r="X49" s="126"/>
      <c r="Y49" s="126"/>
      <c r="Z49" s="126"/>
      <c r="AA49" s="126"/>
      <c r="AB49" s="126"/>
    </row>
    <row r="50" spans="1:28" s="134" customFormat="1" ht="9.75">
      <c r="A50" s="120"/>
      <c r="B50" s="128"/>
      <c r="C50" s="128">
        <v>10</v>
      </c>
      <c r="D50" s="129"/>
      <c r="E50" s="130" t="s">
        <v>180</v>
      </c>
      <c r="F50" s="147">
        <v>743425</v>
      </c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32">
        <v>1081586</v>
      </c>
      <c r="R50" s="153">
        <v>1121557</v>
      </c>
      <c r="S50" s="291">
        <f>ROUND((R50/Q50)*100,2)</f>
        <v>103.7</v>
      </c>
      <c r="T50" s="125"/>
      <c r="U50" s="116"/>
      <c r="V50" s="133"/>
      <c r="W50" s="133"/>
      <c r="X50" s="133"/>
      <c r="Y50" s="133"/>
      <c r="Z50" s="133"/>
      <c r="AA50" s="133"/>
      <c r="AB50" s="133"/>
    </row>
    <row r="51" spans="1:28" s="134" customFormat="1" ht="9.75">
      <c r="A51" s="120"/>
      <c r="B51" s="128"/>
      <c r="C51" s="128">
        <v>20</v>
      </c>
      <c r="D51" s="129"/>
      <c r="E51" s="130" t="s">
        <v>181</v>
      </c>
      <c r="F51" s="147">
        <v>0</v>
      </c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32">
        <f>SUM(F51:P51)</f>
        <v>0</v>
      </c>
      <c r="R51" s="153">
        <v>482</v>
      </c>
      <c r="S51" s="291">
        <v>0</v>
      </c>
      <c r="T51" s="125"/>
      <c r="U51" s="116"/>
      <c r="V51" s="133"/>
      <c r="W51" s="133"/>
      <c r="X51" s="133"/>
      <c r="Y51" s="133"/>
      <c r="Z51" s="133"/>
      <c r="AA51" s="133"/>
      <c r="AB51" s="133"/>
    </row>
    <row r="52" spans="1:28" s="119" customFormat="1" ht="9.75">
      <c r="A52" s="109">
        <v>758</v>
      </c>
      <c r="B52" s="110"/>
      <c r="C52" s="110"/>
      <c r="D52" s="111"/>
      <c r="E52" s="112" t="s">
        <v>175</v>
      </c>
      <c r="F52" s="151">
        <f aca="true" t="shared" si="16" ref="F52:P52">SUM(F53)</f>
        <v>5000</v>
      </c>
      <c r="G52" s="151">
        <f t="shared" si="16"/>
        <v>0</v>
      </c>
      <c r="H52" s="151">
        <f t="shared" si="16"/>
        <v>0</v>
      </c>
      <c r="I52" s="151">
        <f t="shared" si="16"/>
        <v>0</v>
      </c>
      <c r="J52" s="151">
        <f t="shared" si="16"/>
        <v>0</v>
      </c>
      <c r="K52" s="151">
        <f t="shared" si="16"/>
        <v>0</v>
      </c>
      <c r="L52" s="151">
        <f t="shared" si="16"/>
        <v>0</v>
      </c>
      <c r="M52" s="151">
        <f t="shared" si="16"/>
        <v>0</v>
      </c>
      <c r="N52" s="151">
        <f t="shared" si="16"/>
        <v>0</v>
      </c>
      <c r="O52" s="151">
        <f t="shared" si="16"/>
        <v>0</v>
      </c>
      <c r="P52" s="151">
        <f t="shared" si="16"/>
        <v>0</v>
      </c>
      <c r="Q52" s="114">
        <f>SUM(Q53)</f>
        <v>3500</v>
      </c>
      <c r="R52" s="114">
        <f>SUM(R53)</f>
        <v>2633</v>
      </c>
      <c r="S52" s="115">
        <f aca="true" t="shared" si="17" ref="S52:S59">ROUND((R52/Q52)*100,2)</f>
        <v>75.23</v>
      </c>
      <c r="T52" s="125"/>
      <c r="U52" s="116"/>
      <c r="V52" s="118"/>
      <c r="W52" s="118"/>
      <c r="X52" s="118"/>
      <c r="Y52" s="118"/>
      <c r="Z52" s="118"/>
      <c r="AA52" s="118"/>
      <c r="AB52" s="118"/>
    </row>
    <row r="53" spans="1:28" s="127" customFormat="1" ht="9">
      <c r="A53" s="120"/>
      <c r="B53" s="121">
        <v>75814</v>
      </c>
      <c r="C53" s="121"/>
      <c r="D53" s="122"/>
      <c r="E53" s="123" t="s">
        <v>176</v>
      </c>
      <c r="F53" s="149">
        <f>SUM(F54:F54)</f>
        <v>5000</v>
      </c>
      <c r="G53" s="149">
        <f aca="true" t="shared" si="18" ref="G53:P53">SUM(G54:G54)</f>
        <v>0</v>
      </c>
      <c r="H53" s="149">
        <f t="shared" si="18"/>
        <v>0</v>
      </c>
      <c r="I53" s="149">
        <f t="shared" si="18"/>
        <v>0</v>
      </c>
      <c r="J53" s="149">
        <f t="shared" si="18"/>
        <v>0</v>
      </c>
      <c r="K53" s="149">
        <f t="shared" si="18"/>
        <v>0</v>
      </c>
      <c r="L53" s="149">
        <f t="shared" si="18"/>
        <v>0</v>
      </c>
      <c r="M53" s="149">
        <f t="shared" si="18"/>
        <v>0</v>
      </c>
      <c r="N53" s="149">
        <f t="shared" si="18"/>
        <v>0</v>
      </c>
      <c r="O53" s="149">
        <f t="shared" si="18"/>
        <v>0</v>
      </c>
      <c r="P53" s="149">
        <f t="shared" si="18"/>
        <v>0</v>
      </c>
      <c r="Q53" s="114">
        <f>SUM(Q54:Q54)</f>
        <v>3500</v>
      </c>
      <c r="R53" s="114">
        <f>SUM(R54:R54)</f>
        <v>2633</v>
      </c>
      <c r="S53" s="115">
        <f t="shared" si="17"/>
        <v>75.23</v>
      </c>
      <c r="T53" s="125"/>
      <c r="U53" s="116"/>
      <c r="V53" s="126"/>
      <c r="W53" s="126"/>
      <c r="X53" s="126"/>
      <c r="Y53" s="126"/>
      <c r="Z53" s="126"/>
      <c r="AA53" s="126"/>
      <c r="AB53" s="126"/>
    </row>
    <row r="54" spans="1:28" s="134" customFormat="1" ht="9.75">
      <c r="A54" s="120"/>
      <c r="B54" s="128"/>
      <c r="C54" s="128">
        <v>920</v>
      </c>
      <c r="D54" s="129"/>
      <c r="E54" s="130" t="s">
        <v>98</v>
      </c>
      <c r="F54" s="147">
        <v>5000</v>
      </c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32">
        <v>3500</v>
      </c>
      <c r="R54" s="148">
        <v>2633</v>
      </c>
      <c r="S54" s="291">
        <f t="shared" si="17"/>
        <v>75.23</v>
      </c>
      <c r="T54" s="125"/>
      <c r="U54" s="116"/>
      <c r="V54" s="133"/>
      <c r="W54" s="133"/>
      <c r="X54" s="133"/>
      <c r="Y54" s="133"/>
      <c r="Z54" s="133"/>
      <c r="AA54" s="133"/>
      <c r="AB54" s="133"/>
    </row>
    <row r="55" spans="1:28" s="146" customFormat="1" ht="9">
      <c r="A55" s="109">
        <v>801</v>
      </c>
      <c r="B55" s="143"/>
      <c r="C55" s="143"/>
      <c r="D55" s="144"/>
      <c r="E55" s="112" t="s">
        <v>74</v>
      </c>
      <c r="F55" s="151" t="e">
        <f>SUM(F56,#REF!)</f>
        <v>#REF!</v>
      </c>
      <c r="G55" s="151" t="e">
        <f>SUM(G56,#REF!)</f>
        <v>#REF!</v>
      </c>
      <c r="H55" s="151" t="e">
        <f>SUM(H56,#REF!)</f>
        <v>#REF!</v>
      </c>
      <c r="I55" s="151" t="e">
        <f>SUM(I56,#REF!)</f>
        <v>#REF!</v>
      </c>
      <c r="J55" s="151" t="e">
        <f>SUM(J56,#REF!)</f>
        <v>#REF!</v>
      </c>
      <c r="K55" s="151" t="e">
        <f>SUM(K56,#REF!)</f>
        <v>#REF!</v>
      </c>
      <c r="L55" s="151" t="e">
        <f>SUM(L56,#REF!)</f>
        <v>#REF!</v>
      </c>
      <c r="M55" s="151" t="e">
        <f>SUM(M56,#REF!)</f>
        <v>#REF!</v>
      </c>
      <c r="N55" s="151" t="e">
        <f>SUM(N56,#REF!)</f>
        <v>#REF!</v>
      </c>
      <c r="O55" s="151" t="e">
        <f>SUM(O56,#REF!)</f>
        <v>#REF!</v>
      </c>
      <c r="P55" s="151" t="e">
        <f>SUM(P56,#REF!)</f>
        <v>#REF!</v>
      </c>
      <c r="Q55" s="152">
        <f>SUM(Q56,Q61,Q67)</f>
        <v>66578</v>
      </c>
      <c r="R55" s="152">
        <f>SUM(R56,R61,R67)</f>
        <v>66985</v>
      </c>
      <c r="S55" s="115">
        <f t="shared" si="17"/>
        <v>100.61</v>
      </c>
      <c r="T55" s="125"/>
      <c r="U55" s="116"/>
      <c r="V55" s="145"/>
      <c r="W55" s="145"/>
      <c r="X55" s="145"/>
      <c r="Y55" s="145"/>
      <c r="Z55" s="145"/>
      <c r="AA55" s="145"/>
      <c r="AB55" s="145"/>
    </row>
    <row r="56" spans="1:28" s="127" customFormat="1" ht="9">
      <c r="A56" s="120"/>
      <c r="B56" s="121">
        <v>80101</v>
      </c>
      <c r="C56" s="121"/>
      <c r="D56" s="122"/>
      <c r="E56" s="123" t="s">
        <v>75</v>
      </c>
      <c r="F56" s="149">
        <f>SUM(F57:F59)</f>
        <v>5000</v>
      </c>
      <c r="G56" s="149">
        <f aca="true" t="shared" si="19" ref="G56:P56">SUM(G57:G59)</f>
        <v>0</v>
      </c>
      <c r="H56" s="149">
        <f t="shared" si="19"/>
        <v>0</v>
      </c>
      <c r="I56" s="149">
        <f t="shared" si="19"/>
        <v>0</v>
      </c>
      <c r="J56" s="149">
        <f t="shared" si="19"/>
        <v>0</v>
      </c>
      <c r="K56" s="149">
        <f t="shared" si="19"/>
        <v>0</v>
      </c>
      <c r="L56" s="149">
        <f t="shared" si="19"/>
        <v>0</v>
      </c>
      <c r="M56" s="149">
        <f t="shared" si="19"/>
        <v>200</v>
      </c>
      <c r="N56" s="149">
        <f>SUM(N57:N59)</f>
        <v>0</v>
      </c>
      <c r="O56" s="149">
        <f>SUM(O57:O59)</f>
        <v>0</v>
      </c>
      <c r="P56" s="149">
        <f t="shared" si="19"/>
        <v>161.44</v>
      </c>
      <c r="Q56" s="114">
        <f>SUM(Q57:Q60)</f>
        <v>13397</v>
      </c>
      <c r="R56" s="114">
        <f>SUM(R57:R60)</f>
        <v>13788</v>
      </c>
      <c r="S56" s="115">
        <f t="shared" si="17"/>
        <v>102.92</v>
      </c>
      <c r="T56" s="125"/>
      <c r="U56" s="116"/>
      <c r="V56" s="126"/>
      <c r="W56" s="126"/>
      <c r="X56" s="126"/>
      <c r="Y56" s="126"/>
      <c r="Z56" s="126"/>
      <c r="AA56" s="126"/>
      <c r="AB56" s="126"/>
    </row>
    <row r="57" spans="1:28" s="134" customFormat="1" ht="39">
      <c r="A57" s="120"/>
      <c r="B57" s="128"/>
      <c r="C57" s="128">
        <v>750</v>
      </c>
      <c r="D57" s="129"/>
      <c r="E57" s="130" t="s">
        <v>239</v>
      </c>
      <c r="F57" s="147">
        <v>5000</v>
      </c>
      <c r="G57" s="147"/>
      <c r="H57" s="147"/>
      <c r="I57" s="147"/>
      <c r="J57" s="147"/>
      <c r="K57" s="147"/>
      <c r="L57" s="147"/>
      <c r="M57" s="147"/>
      <c r="N57" s="147"/>
      <c r="O57" s="147"/>
      <c r="P57" s="147">
        <v>161.44</v>
      </c>
      <c r="Q57" s="132">
        <v>11958</v>
      </c>
      <c r="R57" s="148">
        <v>11959</v>
      </c>
      <c r="S57" s="291">
        <f t="shared" si="17"/>
        <v>100.01</v>
      </c>
      <c r="T57" s="125"/>
      <c r="U57" s="116"/>
      <c r="V57" s="133"/>
      <c r="W57" s="133"/>
      <c r="X57" s="133"/>
      <c r="Y57" s="133"/>
      <c r="Z57" s="133"/>
      <c r="AA57" s="133"/>
      <c r="AB57" s="133"/>
    </row>
    <row r="58" spans="1:28" s="134" customFormat="1" ht="9.75">
      <c r="A58" s="120"/>
      <c r="B58" s="128"/>
      <c r="C58" s="128">
        <v>920</v>
      </c>
      <c r="D58" s="129"/>
      <c r="E58" s="130" t="s">
        <v>98</v>
      </c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32">
        <v>439</v>
      </c>
      <c r="R58" s="148">
        <v>433</v>
      </c>
      <c r="S58" s="291">
        <f t="shared" si="17"/>
        <v>98.63</v>
      </c>
      <c r="T58" s="125"/>
      <c r="U58" s="116"/>
      <c r="V58" s="133"/>
      <c r="W58" s="133"/>
      <c r="X58" s="133"/>
      <c r="Y58" s="133"/>
      <c r="Z58" s="133"/>
      <c r="AA58" s="133"/>
      <c r="AB58" s="133"/>
    </row>
    <row r="59" spans="1:28" s="134" customFormat="1" ht="9.75">
      <c r="A59" s="120"/>
      <c r="B59" s="128"/>
      <c r="C59" s="128">
        <v>960</v>
      </c>
      <c r="D59" s="129"/>
      <c r="E59" s="130" t="s">
        <v>168</v>
      </c>
      <c r="F59" s="147">
        <v>0</v>
      </c>
      <c r="G59" s="147"/>
      <c r="H59" s="147"/>
      <c r="I59" s="147"/>
      <c r="J59" s="147"/>
      <c r="K59" s="147"/>
      <c r="L59" s="147"/>
      <c r="M59" s="147">
        <v>200</v>
      </c>
      <c r="N59" s="147"/>
      <c r="O59" s="147"/>
      <c r="P59" s="147"/>
      <c r="Q59" s="132">
        <v>1000</v>
      </c>
      <c r="R59" s="148">
        <v>1000</v>
      </c>
      <c r="S59" s="291">
        <f t="shared" si="17"/>
        <v>100</v>
      </c>
      <c r="T59" s="125"/>
      <c r="U59" s="116"/>
      <c r="V59" s="133"/>
      <c r="W59" s="133"/>
      <c r="X59" s="133"/>
      <c r="Y59" s="133"/>
      <c r="Z59" s="133"/>
      <c r="AA59" s="133"/>
      <c r="AB59" s="133"/>
    </row>
    <row r="60" spans="1:28" s="134" customFormat="1" ht="9.75">
      <c r="A60" s="120"/>
      <c r="B60" s="128"/>
      <c r="C60" s="128">
        <v>970</v>
      </c>
      <c r="D60" s="129"/>
      <c r="E60" s="130" t="s">
        <v>167</v>
      </c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32">
        <v>0</v>
      </c>
      <c r="R60" s="148">
        <v>396</v>
      </c>
      <c r="S60" s="291">
        <v>0</v>
      </c>
      <c r="T60" s="125"/>
      <c r="U60" s="116"/>
      <c r="V60" s="133"/>
      <c r="W60" s="133"/>
      <c r="X60" s="133"/>
      <c r="Y60" s="133"/>
      <c r="Z60" s="133"/>
      <c r="AA60" s="133"/>
      <c r="AB60" s="133"/>
    </row>
    <row r="61" spans="1:28" s="127" customFormat="1" ht="9">
      <c r="A61" s="120"/>
      <c r="B61" s="121">
        <v>80104</v>
      </c>
      <c r="C61" s="121"/>
      <c r="D61" s="122"/>
      <c r="E61" s="123" t="s">
        <v>97</v>
      </c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39">
        <f>SUM(Q62:Q66)</f>
        <v>52876</v>
      </c>
      <c r="R61" s="139">
        <f>SUM(R62:R66)</f>
        <v>52885</v>
      </c>
      <c r="S61" s="289">
        <f aca="true" t="shared" si="20" ref="S61:S79">ROUND((R61/Q61)*100,2)</f>
        <v>100.02</v>
      </c>
      <c r="T61" s="294"/>
      <c r="U61" s="295"/>
      <c r="V61" s="126"/>
      <c r="W61" s="126"/>
      <c r="X61" s="126"/>
      <c r="Y61" s="126"/>
      <c r="Z61" s="126"/>
      <c r="AA61" s="126"/>
      <c r="AB61" s="126"/>
    </row>
    <row r="62" spans="1:28" s="134" customFormat="1" ht="9.75">
      <c r="A62" s="120"/>
      <c r="B62" s="128"/>
      <c r="C62" s="128">
        <v>690</v>
      </c>
      <c r="D62" s="129"/>
      <c r="E62" s="130" t="s">
        <v>226</v>
      </c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32">
        <v>27515</v>
      </c>
      <c r="R62" s="148">
        <v>27515</v>
      </c>
      <c r="S62" s="291">
        <f t="shared" si="20"/>
        <v>100</v>
      </c>
      <c r="T62" s="125"/>
      <c r="U62" s="116"/>
      <c r="V62" s="133"/>
      <c r="W62" s="133"/>
      <c r="X62" s="133"/>
      <c r="Y62" s="133"/>
      <c r="Z62" s="133"/>
      <c r="AA62" s="133"/>
      <c r="AB62" s="133"/>
    </row>
    <row r="63" spans="1:28" s="134" customFormat="1" ht="9.75">
      <c r="A63" s="120"/>
      <c r="B63" s="128"/>
      <c r="C63" s="128">
        <v>830</v>
      </c>
      <c r="D63" s="129"/>
      <c r="E63" s="130" t="s">
        <v>227</v>
      </c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32">
        <v>25000</v>
      </c>
      <c r="R63" s="148">
        <v>24973</v>
      </c>
      <c r="S63" s="291">
        <f t="shared" si="20"/>
        <v>99.89</v>
      </c>
      <c r="T63" s="125"/>
      <c r="U63" s="116"/>
      <c r="V63" s="133"/>
      <c r="W63" s="133"/>
      <c r="X63" s="133"/>
      <c r="Y63" s="133"/>
      <c r="Z63" s="133"/>
      <c r="AA63" s="133"/>
      <c r="AB63" s="133"/>
    </row>
    <row r="64" spans="1:28" s="134" customFormat="1" ht="9.75">
      <c r="A64" s="120"/>
      <c r="B64" s="128"/>
      <c r="C64" s="128">
        <v>920</v>
      </c>
      <c r="D64" s="129"/>
      <c r="E64" s="130" t="s">
        <v>98</v>
      </c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32">
        <v>25</v>
      </c>
      <c r="R64" s="148">
        <v>28</v>
      </c>
      <c r="S64" s="291">
        <f t="shared" si="20"/>
        <v>112</v>
      </c>
      <c r="T64" s="125"/>
      <c r="U64" s="116"/>
      <c r="V64" s="133"/>
      <c r="W64" s="133"/>
      <c r="X64" s="133"/>
      <c r="Y64" s="133"/>
      <c r="Z64" s="133"/>
      <c r="AA64" s="133"/>
      <c r="AB64" s="133"/>
    </row>
    <row r="65" spans="1:28" s="134" customFormat="1" ht="9.75">
      <c r="A65" s="120"/>
      <c r="B65" s="128"/>
      <c r="C65" s="128">
        <v>960</v>
      </c>
      <c r="D65" s="129"/>
      <c r="E65" s="130" t="s">
        <v>168</v>
      </c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32">
        <v>336</v>
      </c>
      <c r="R65" s="148">
        <v>336</v>
      </c>
      <c r="S65" s="291">
        <f t="shared" si="20"/>
        <v>100</v>
      </c>
      <c r="T65" s="125"/>
      <c r="U65" s="116"/>
      <c r="V65" s="133"/>
      <c r="W65" s="133"/>
      <c r="X65" s="133"/>
      <c r="Y65" s="133"/>
      <c r="Z65" s="133"/>
      <c r="AA65" s="133"/>
      <c r="AB65" s="133"/>
    </row>
    <row r="66" spans="1:28" s="134" customFormat="1" ht="9.75">
      <c r="A66" s="120"/>
      <c r="B66" s="128"/>
      <c r="C66" s="128">
        <v>970</v>
      </c>
      <c r="D66" s="129"/>
      <c r="E66" s="130" t="s">
        <v>167</v>
      </c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32">
        <v>0</v>
      </c>
      <c r="R66" s="148">
        <v>33</v>
      </c>
      <c r="S66" s="291">
        <v>0</v>
      </c>
      <c r="T66" s="125"/>
      <c r="U66" s="116"/>
      <c r="V66" s="133"/>
      <c r="W66" s="133"/>
      <c r="X66" s="133"/>
      <c r="Y66" s="133"/>
      <c r="Z66" s="133"/>
      <c r="AA66" s="133"/>
      <c r="AB66" s="133"/>
    </row>
    <row r="67" spans="1:28" s="127" customFormat="1" ht="9">
      <c r="A67" s="120"/>
      <c r="B67" s="121">
        <v>80110</v>
      </c>
      <c r="C67" s="121"/>
      <c r="D67" s="122"/>
      <c r="E67" s="123" t="s">
        <v>203</v>
      </c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39">
        <f>SUM(Q68:Q69)</f>
        <v>305</v>
      </c>
      <c r="R67" s="139">
        <f>SUM(R68:R69)</f>
        <v>312</v>
      </c>
      <c r="S67" s="289">
        <f t="shared" si="20"/>
        <v>102.3</v>
      </c>
      <c r="T67" s="294"/>
      <c r="U67" s="295"/>
      <c r="V67" s="126"/>
      <c r="W67" s="126"/>
      <c r="X67" s="126"/>
      <c r="Y67" s="126"/>
      <c r="Z67" s="126"/>
      <c r="AA67" s="126"/>
      <c r="AB67" s="126"/>
    </row>
    <row r="68" spans="1:28" s="134" customFormat="1" ht="9.75">
      <c r="A68" s="120"/>
      <c r="B68" s="128"/>
      <c r="C68" s="128">
        <v>920</v>
      </c>
      <c r="D68" s="129"/>
      <c r="E68" s="130" t="s">
        <v>98</v>
      </c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32">
        <v>153</v>
      </c>
      <c r="R68" s="148">
        <v>160</v>
      </c>
      <c r="S68" s="291">
        <f t="shared" si="20"/>
        <v>104.58</v>
      </c>
      <c r="T68" s="125"/>
      <c r="U68" s="116"/>
      <c r="V68" s="133"/>
      <c r="W68" s="133"/>
      <c r="X68" s="133"/>
      <c r="Y68" s="133"/>
      <c r="Z68" s="133"/>
      <c r="AA68" s="133"/>
      <c r="AB68" s="133"/>
    </row>
    <row r="69" spans="1:28" s="134" customFormat="1" ht="9.75">
      <c r="A69" s="120"/>
      <c r="B69" s="128"/>
      <c r="C69" s="128">
        <v>970</v>
      </c>
      <c r="D69" s="129"/>
      <c r="E69" s="130" t="s">
        <v>167</v>
      </c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32">
        <v>152</v>
      </c>
      <c r="R69" s="148">
        <v>152</v>
      </c>
      <c r="S69" s="291">
        <f t="shared" si="20"/>
        <v>100</v>
      </c>
      <c r="T69" s="125"/>
      <c r="U69" s="116"/>
      <c r="V69" s="133"/>
      <c r="W69" s="133"/>
      <c r="X69" s="133"/>
      <c r="Y69" s="133"/>
      <c r="Z69" s="133"/>
      <c r="AA69" s="133"/>
      <c r="AB69" s="133"/>
    </row>
    <row r="70" spans="1:28" s="171" customFormat="1" ht="9">
      <c r="A70" s="138">
        <v>852</v>
      </c>
      <c r="B70" s="159"/>
      <c r="C70" s="159"/>
      <c r="D70" s="167"/>
      <c r="E70" s="168" t="s">
        <v>197</v>
      </c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39">
        <f>SUM(Q71,Q74)</f>
        <v>9000</v>
      </c>
      <c r="R70" s="139">
        <f>SUM(R71,R74)</f>
        <v>9033</v>
      </c>
      <c r="S70" s="289">
        <f t="shared" si="20"/>
        <v>100.37</v>
      </c>
      <c r="T70" s="294"/>
      <c r="U70" s="295"/>
      <c r="V70" s="170"/>
      <c r="W70" s="170"/>
      <c r="X70" s="170"/>
      <c r="Y70" s="170"/>
      <c r="Z70" s="170"/>
      <c r="AA70" s="170"/>
      <c r="AB70" s="170"/>
    </row>
    <row r="71" spans="1:28" s="127" customFormat="1" ht="9">
      <c r="A71" s="120"/>
      <c r="B71" s="121">
        <v>85219</v>
      </c>
      <c r="C71" s="121"/>
      <c r="D71" s="122"/>
      <c r="E71" s="123" t="s">
        <v>15</v>
      </c>
      <c r="F71" s="149"/>
      <c r="G71" s="149"/>
      <c r="H71" s="149"/>
      <c r="I71" s="149"/>
      <c r="J71" s="149"/>
      <c r="K71" s="149"/>
      <c r="L71" s="149"/>
      <c r="M71" s="149"/>
      <c r="N71" s="149"/>
      <c r="O71" s="149"/>
      <c r="P71" s="149"/>
      <c r="Q71" s="139">
        <f>SUM(Q72:Q73)</f>
        <v>90</v>
      </c>
      <c r="R71" s="139">
        <f>SUM(R72:R73)</f>
        <v>102</v>
      </c>
      <c r="S71" s="289">
        <f t="shared" si="20"/>
        <v>113.33</v>
      </c>
      <c r="T71" s="294"/>
      <c r="U71" s="295"/>
      <c r="V71" s="126"/>
      <c r="W71" s="126"/>
      <c r="X71" s="126"/>
      <c r="Y71" s="126"/>
      <c r="Z71" s="126"/>
      <c r="AA71" s="126"/>
      <c r="AB71" s="126"/>
    </row>
    <row r="72" spans="1:28" s="134" customFormat="1" ht="9.75">
      <c r="A72" s="120"/>
      <c r="B72" s="128"/>
      <c r="C72" s="128">
        <v>920</v>
      </c>
      <c r="D72" s="129"/>
      <c r="E72" s="130" t="s">
        <v>98</v>
      </c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32">
        <v>70</v>
      </c>
      <c r="R72" s="148">
        <v>73</v>
      </c>
      <c r="S72" s="343">
        <f t="shared" si="20"/>
        <v>104.29</v>
      </c>
      <c r="T72" s="125"/>
      <c r="U72" s="116"/>
      <c r="V72" s="133"/>
      <c r="W72" s="133"/>
      <c r="X72" s="133"/>
      <c r="Y72" s="133"/>
      <c r="Z72" s="133"/>
      <c r="AA72" s="133"/>
      <c r="AB72" s="133"/>
    </row>
    <row r="73" spans="1:28" s="134" customFormat="1" ht="9.75">
      <c r="A73" s="120"/>
      <c r="B73" s="128"/>
      <c r="C73" s="128">
        <v>970</v>
      </c>
      <c r="D73" s="129"/>
      <c r="E73" s="130" t="s">
        <v>167</v>
      </c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32">
        <v>20</v>
      </c>
      <c r="R73" s="148">
        <v>29</v>
      </c>
      <c r="S73" s="343">
        <f t="shared" si="20"/>
        <v>145</v>
      </c>
      <c r="T73" s="125"/>
      <c r="U73" s="116"/>
      <c r="V73" s="133"/>
      <c r="W73" s="133"/>
      <c r="X73" s="133"/>
      <c r="Y73" s="133"/>
      <c r="Z73" s="133"/>
      <c r="AA73" s="133"/>
      <c r="AB73" s="133"/>
    </row>
    <row r="74" spans="1:28" s="127" customFormat="1" ht="18">
      <c r="A74" s="120"/>
      <c r="B74" s="121">
        <v>85228</v>
      </c>
      <c r="C74" s="121"/>
      <c r="D74" s="122"/>
      <c r="E74" s="123" t="s">
        <v>81</v>
      </c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24">
        <f>SUM(Q75:Q75)</f>
        <v>8910</v>
      </c>
      <c r="R74" s="124">
        <f>SUM(R75:R75)</f>
        <v>8931</v>
      </c>
      <c r="S74" s="290">
        <f t="shared" si="20"/>
        <v>100.24</v>
      </c>
      <c r="T74" s="136"/>
      <c r="U74" s="137"/>
      <c r="V74" s="126"/>
      <c r="W74" s="126"/>
      <c r="X74" s="126"/>
      <c r="Y74" s="126"/>
      <c r="Z74" s="126"/>
      <c r="AA74" s="126"/>
      <c r="AB74" s="126"/>
    </row>
    <row r="75" spans="1:28" s="134" customFormat="1" ht="9.75">
      <c r="A75" s="120"/>
      <c r="B75" s="128"/>
      <c r="C75" s="128">
        <v>830</v>
      </c>
      <c r="D75" s="129"/>
      <c r="E75" s="130" t="s">
        <v>1</v>
      </c>
      <c r="F75" s="147"/>
      <c r="G75" s="147"/>
      <c r="H75" s="147"/>
      <c r="I75" s="147"/>
      <c r="J75" s="147"/>
      <c r="K75" s="147"/>
      <c r="L75" s="147"/>
      <c r="M75" s="155"/>
      <c r="N75" s="147"/>
      <c r="O75" s="147"/>
      <c r="P75" s="147"/>
      <c r="Q75" s="132">
        <v>8910</v>
      </c>
      <c r="R75" s="148">
        <v>8931</v>
      </c>
      <c r="S75" s="291">
        <f t="shared" si="20"/>
        <v>100.24</v>
      </c>
      <c r="T75" s="125"/>
      <c r="U75" s="116"/>
      <c r="V75" s="133"/>
      <c r="W75" s="133"/>
      <c r="X75" s="133"/>
      <c r="Y75" s="133"/>
      <c r="Z75" s="133"/>
      <c r="AA75" s="133"/>
      <c r="AB75" s="133"/>
    </row>
    <row r="76" spans="1:28" s="119" customFormat="1" ht="9.75">
      <c r="A76" s="109">
        <v>854</v>
      </c>
      <c r="B76" s="110"/>
      <c r="C76" s="110"/>
      <c r="D76" s="111"/>
      <c r="E76" s="112" t="s">
        <v>95</v>
      </c>
      <c r="F76" s="151" t="e">
        <f>SUM(F77,#REF!)</f>
        <v>#REF!</v>
      </c>
      <c r="G76" s="151" t="e">
        <f>SUM(G77,#REF!)</f>
        <v>#REF!</v>
      </c>
      <c r="H76" s="151" t="e">
        <f>SUM(H77,#REF!)</f>
        <v>#REF!</v>
      </c>
      <c r="I76" s="151" t="e">
        <f>SUM(I77,#REF!)</f>
        <v>#REF!</v>
      </c>
      <c r="J76" s="151" t="e">
        <f>SUM(J77,#REF!)</f>
        <v>#REF!</v>
      </c>
      <c r="K76" s="151" t="e">
        <f>SUM(K77,#REF!)</f>
        <v>#REF!</v>
      </c>
      <c r="L76" s="151" t="e">
        <f>SUM(L77,#REF!)</f>
        <v>#REF!</v>
      </c>
      <c r="M76" s="151" t="e">
        <f>SUM(M77,#REF!)</f>
        <v>#REF!</v>
      </c>
      <c r="N76" s="151" t="e">
        <f>SUM(N77,#REF!)</f>
        <v>#REF!</v>
      </c>
      <c r="O76" s="151" t="e">
        <f>SUM(O77,#REF!)</f>
        <v>#REF!</v>
      </c>
      <c r="P76" s="151" t="e">
        <f>SUM(P77,#REF!)</f>
        <v>#REF!</v>
      </c>
      <c r="Q76" s="114">
        <f>SUM(Q77:Q77)</f>
        <v>80894</v>
      </c>
      <c r="R76" s="114">
        <f>SUM(R77:R77)</f>
        <v>74617</v>
      </c>
      <c r="S76" s="115">
        <f t="shared" si="20"/>
        <v>92.24</v>
      </c>
      <c r="T76" s="125"/>
      <c r="U76" s="116"/>
      <c r="V76" s="118"/>
      <c r="W76" s="118"/>
      <c r="X76" s="118"/>
      <c r="Y76" s="118"/>
      <c r="Z76" s="118"/>
      <c r="AA76" s="118"/>
      <c r="AB76" s="118"/>
    </row>
    <row r="77" spans="1:28" s="127" customFormat="1" ht="9">
      <c r="A77" s="120"/>
      <c r="B77" s="121">
        <v>85401</v>
      </c>
      <c r="C77" s="121"/>
      <c r="D77" s="122"/>
      <c r="E77" s="123" t="s">
        <v>96</v>
      </c>
      <c r="F77" s="149">
        <f>SUM(F78:F78)</f>
        <v>45000</v>
      </c>
      <c r="G77" s="149">
        <f aca="true" t="shared" si="21" ref="G77:P77">SUM(G78:G78)</f>
        <v>0</v>
      </c>
      <c r="H77" s="149">
        <f t="shared" si="21"/>
        <v>20000</v>
      </c>
      <c r="I77" s="149">
        <f t="shared" si="21"/>
        <v>0</v>
      </c>
      <c r="J77" s="149">
        <f t="shared" si="21"/>
        <v>0</v>
      </c>
      <c r="K77" s="149">
        <f t="shared" si="21"/>
        <v>0</v>
      </c>
      <c r="L77" s="149">
        <f t="shared" si="21"/>
        <v>0</v>
      </c>
      <c r="M77" s="149">
        <f t="shared" si="21"/>
        <v>0</v>
      </c>
      <c r="N77" s="149">
        <f t="shared" si="21"/>
        <v>0</v>
      </c>
      <c r="O77" s="149">
        <f t="shared" si="21"/>
        <v>0</v>
      </c>
      <c r="P77" s="149">
        <f t="shared" si="21"/>
        <v>1818</v>
      </c>
      <c r="Q77" s="114">
        <f>SUM(Q78:Q78)</f>
        <v>80894</v>
      </c>
      <c r="R77" s="114">
        <f>SUM(R78:R78)</f>
        <v>74617</v>
      </c>
      <c r="S77" s="115">
        <f t="shared" si="20"/>
        <v>92.24</v>
      </c>
      <c r="T77" s="125"/>
      <c r="U77" s="116"/>
      <c r="V77" s="126"/>
      <c r="W77" s="126"/>
      <c r="X77" s="126"/>
      <c r="Y77" s="126"/>
      <c r="Z77" s="126"/>
      <c r="AA77" s="126"/>
      <c r="AB77" s="126"/>
    </row>
    <row r="78" spans="1:28" s="134" customFormat="1" ht="9.75">
      <c r="A78" s="120"/>
      <c r="B78" s="128"/>
      <c r="C78" s="128">
        <v>830</v>
      </c>
      <c r="D78" s="129"/>
      <c r="E78" s="130" t="s">
        <v>177</v>
      </c>
      <c r="F78" s="147">
        <v>45000</v>
      </c>
      <c r="G78" s="147"/>
      <c r="H78" s="147">
        <v>20000</v>
      </c>
      <c r="I78" s="147"/>
      <c r="J78" s="147"/>
      <c r="K78" s="147"/>
      <c r="L78" s="147"/>
      <c r="M78" s="147"/>
      <c r="N78" s="147"/>
      <c r="O78" s="147"/>
      <c r="P78" s="147">
        <v>1818</v>
      </c>
      <c r="Q78" s="132">
        <v>80894</v>
      </c>
      <c r="R78" s="148">
        <v>74617</v>
      </c>
      <c r="S78" s="291">
        <f t="shared" si="20"/>
        <v>92.24</v>
      </c>
      <c r="T78" s="125"/>
      <c r="U78" s="116"/>
      <c r="V78" s="133"/>
      <c r="W78" s="133"/>
      <c r="X78" s="133"/>
      <c r="Y78" s="133"/>
      <c r="Z78" s="133"/>
      <c r="AA78" s="133"/>
      <c r="AB78" s="133"/>
    </row>
    <row r="79" spans="1:28" s="3" customFormat="1" ht="11.25">
      <c r="A79" s="423" t="s">
        <v>178</v>
      </c>
      <c r="B79" s="424"/>
      <c r="C79" s="424"/>
      <c r="D79" s="424"/>
      <c r="E79" s="424"/>
      <c r="F79" s="4" t="e">
        <f>SUM(F7,F13,F23,#REF!,F27,F52,F55,#REF!,F76,#REF!)</f>
        <v>#REF!</v>
      </c>
      <c r="G79" s="4" t="e">
        <f>SUM(G7,G13,G23,#REF!,G27,G52,G55,#REF!,G76,#REF!)</f>
        <v>#REF!</v>
      </c>
      <c r="H79" s="4" t="e">
        <f>SUM(H7,H13,H23,#REF!,H27,H52,H55,#REF!,H76,#REF!)</f>
        <v>#REF!</v>
      </c>
      <c r="I79" s="4" t="e">
        <f>SUM(I7,I13,I23,#REF!,I27,I52,I55,#REF!,I76,#REF!)</f>
        <v>#REF!</v>
      </c>
      <c r="J79" s="4" t="e">
        <f>SUM(J7,J13,J23,#REF!,J27,J52,J55,#REF!,J76,#REF!)</f>
        <v>#REF!</v>
      </c>
      <c r="K79" s="4" t="e">
        <f>SUM(K7,K13,K23,#REF!,K27,K52,K55,#REF!,K76,#REF!)</f>
        <v>#REF!</v>
      </c>
      <c r="L79" s="4" t="e">
        <f>SUM(L7,L13,L23,#REF!,L27,L52,L55,#REF!,L76,#REF!)</f>
        <v>#REF!</v>
      </c>
      <c r="M79" s="4" t="e">
        <f>SUM(M7,M13,M23,#REF!,M27,M52,M55,#REF!,M76,#REF!)</f>
        <v>#REF!</v>
      </c>
      <c r="N79" s="4" t="e">
        <f>SUM(N7,N13,N23,#REF!,N27,N52,N55,#REF!,N76,#REF!)</f>
        <v>#REF!</v>
      </c>
      <c r="O79" s="4" t="e">
        <f>SUM(O7,O13,O23,#REF!,O27,O52,O55,#REF!,O76,#REF!)</f>
        <v>#REF!</v>
      </c>
      <c r="P79" s="4" t="e">
        <f>SUM(P7,P13,P23,#REF!,P27,P52,P55,#REF!,P76,#REF!)</f>
        <v>#REF!</v>
      </c>
      <c r="Q79" s="203">
        <f>SUM(Q7,Q13,Q23,Q27,Q52,Q55,Q70,Q76)</f>
        <v>2143302</v>
      </c>
      <c r="R79" s="203">
        <f>SUM(R7,R13,R23,R27,R52,R55,R70,R76)</f>
        <v>2197216</v>
      </c>
      <c r="S79" s="292">
        <f t="shared" si="20"/>
        <v>102.52</v>
      </c>
      <c r="T79" s="203"/>
      <c r="U79" s="203"/>
      <c r="V79" s="6"/>
      <c r="W79" s="6"/>
      <c r="X79" s="6"/>
      <c r="Y79" s="6"/>
      <c r="Z79" s="6"/>
      <c r="AA79" s="6"/>
      <c r="AB79" s="6"/>
    </row>
    <row r="80" spans="1:28" s="3" customFormat="1" ht="11.25">
      <c r="A80" s="187" t="s">
        <v>212</v>
      </c>
      <c r="B80" s="220"/>
      <c r="C80" s="266"/>
      <c r="D80" s="221"/>
      <c r="E80" s="22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91"/>
      <c r="R80" s="219"/>
      <c r="S80" s="192"/>
      <c r="T80" s="191"/>
      <c r="U80" s="191"/>
      <c r="V80" s="6"/>
      <c r="W80" s="6"/>
      <c r="X80" s="6"/>
      <c r="Y80" s="6"/>
      <c r="Z80" s="6"/>
      <c r="AA80" s="6"/>
      <c r="AB80" s="6"/>
    </row>
    <row r="81" spans="1:28" s="146" customFormat="1" ht="9">
      <c r="A81" s="138">
        <v>758</v>
      </c>
      <c r="B81" s="176"/>
      <c r="C81" s="267"/>
      <c r="D81" s="160"/>
      <c r="E81" s="168" t="s">
        <v>175</v>
      </c>
      <c r="F81" s="113" t="e">
        <f>SUM(F82,#REF!,F84)</f>
        <v>#REF!</v>
      </c>
      <c r="G81" s="113" t="e">
        <f>SUM(G82,#REF!,G84)</f>
        <v>#REF!</v>
      </c>
      <c r="H81" s="113" t="e">
        <f>SUM(H82,#REF!,H84)</f>
        <v>#REF!</v>
      </c>
      <c r="I81" s="113" t="e">
        <f>SUM(I82,#REF!,I84)</f>
        <v>#REF!</v>
      </c>
      <c r="J81" s="113" t="e">
        <f>SUM(J82,#REF!,J84)</f>
        <v>#REF!</v>
      </c>
      <c r="K81" s="113" t="e">
        <f>SUM(K82,#REF!,K84)</f>
        <v>#REF!</v>
      </c>
      <c r="L81" s="113" t="e">
        <f>SUM(L82,#REF!,L84)</f>
        <v>#REF!</v>
      </c>
      <c r="M81" s="113" t="e">
        <f>SUM(M82,#REF!,M84)</f>
        <v>#REF!</v>
      </c>
      <c r="N81" s="113" t="e">
        <f>SUM(N82,#REF!,N84)</f>
        <v>#REF!</v>
      </c>
      <c r="O81" s="113" t="e">
        <f>SUM(O82,#REF!,O84)</f>
        <v>#REF!</v>
      </c>
      <c r="P81" s="113" t="e">
        <f>SUM(P82,#REF!,P84)</f>
        <v>#REF!</v>
      </c>
      <c r="Q81" s="114">
        <f>SUM(Q82,Q84,Q86)</f>
        <v>5212665</v>
      </c>
      <c r="R81" s="114">
        <f>SUM(R82,R84,R86)</f>
        <v>5212665</v>
      </c>
      <c r="S81" s="115">
        <f aca="true" t="shared" si="22" ref="S81:S88">ROUND((R81/Q81)*100,2)</f>
        <v>100</v>
      </c>
      <c r="T81" s="114"/>
      <c r="U81" s="114"/>
      <c r="V81" s="145"/>
      <c r="W81" s="145"/>
      <c r="X81" s="145"/>
      <c r="Y81" s="145"/>
      <c r="Z81" s="145"/>
      <c r="AA81" s="145"/>
      <c r="AB81" s="145"/>
    </row>
    <row r="82" spans="1:28" s="127" customFormat="1" ht="18">
      <c r="A82" s="120"/>
      <c r="B82" s="121">
        <v>75801</v>
      </c>
      <c r="C82" s="121"/>
      <c r="D82" s="122"/>
      <c r="E82" s="123" t="s">
        <v>16</v>
      </c>
      <c r="F82" s="5">
        <f>SUM(F83)</f>
        <v>2802146</v>
      </c>
      <c r="G82" s="5">
        <f aca="true" t="shared" si="23" ref="G82:P82">SUM(G83)</f>
        <v>0</v>
      </c>
      <c r="H82" s="5">
        <f t="shared" si="23"/>
        <v>0</v>
      </c>
      <c r="I82" s="5">
        <f t="shared" si="23"/>
        <v>0</v>
      </c>
      <c r="J82" s="5">
        <f t="shared" si="23"/>
        <v>39110</v>
      </c>
      <c r="K82" s="5">
        <f t="shared" si="23"/>
        <v>0</v>
      </c>
      <c r="L82" s="5">
        <f t="shared" si="23"/>
        <v>0</v>
      </c>
      <c r="M82" s="5">
        <f t="shared" si="23"/>
        <v>1200</v>
      </c>
      <c r="N82" s="5">
        <f t="shared" si="23"/>
        <v>0</v>
      </c>
      <c r="O82" s="5">
        <f t="shared" si="23"/>
        <v>4362</v>
      </c>
      <c r="P82" s="5">
        <f t="shared" si="23"/>
        <v>0</v>
      </c>
      <c r="Q82" s="114">
        <f>SUM(Q83:Q83)</f>
        <v>3044918</v>
      </c>
      <c r="R82" s="114">
        <f>SUM(R83:R83)</f>
        <v>3044918</v>
      </c>
      <c r="S82" s="115">
        <f t="shared" si="22"/>
        <v>100</v>
      </c>
      <c r="T82" s="125"/>
      <c r="U82" s="116"/>
      <c r="V82" s="126"/>
      <c r="W82" s="126"/>
      <c r="X82" s="126"/>
      <c r="Y82" s="126"/>
      <c r="Z82" s="126"/>
      <c r="AA82" s="126"/>
      <c r="AB82" s="126"/>
    </row>
    <row r="83" spans="1:28" s="134" customFormat="1" ht="9.75">
      <c r="A83" s="120"/>
      <c r="B83" s="128"/>
      <c r="C83" s="128">
        <v>2920</v>
      </c>
      <c r="D83" s="129"/>
      <c r="E83" s="130" t="s">
        <v>188</v>
      </c>
      <c r="F83" s="131">
        <v>2802146</v>
      </c>
      <c r="G83" s="131"/>
      <c r="H83" s="131"/>
      <c r="I83" s="131"/>
      <c r="J83" s="131">
        <v>39110</v>
      </c>
      <c r="K83" s="131"/>
      <c r="L83" s="131"/>
      <c r="M83" s="131">
        <v>1200</v>
      </c>
      <c r="N83" s="131"/>
      <c r="O83" s="131">
        <v>4362</v>
      </c>
      <c r="P83" s="131"/>
      <c r="Q83" s="132">
        <v>3044918</v>
      </c>
      <c r="R83" s="132">
        <v>3044918</v>
      </c>
      <c r="S83" s="291">
        <f t="shared" si="22"/>
        <v>100</v>
      </c>
      <c r="T83" s="125"/>
      <c r="U83" s="116"/>
      <c r="V83" s="133"/>
      <c r="W83" s="133"/>
      <c r="X83" s="133"/>
      <c r="Y83" s="133"/>
      <c r="Z83" s="133"/>
      <c r="AA83" s="133"/>
      <c r="AB83" s="133"/>
    </row>
    <row r="84" spans="1:28" s="127" customFormat="1" ht="9">
      <c r="A84" s="120"/>
      <c r="B84" s="121">
        <v>75807</v>
      </c>
      <c r="C84" s="121"/>
      <c r="D84" s="122"/>
      <c r="E84" s="123" t="s">
        <v>198</v>
      </c>
      <c r="F84" s="5">
        <f>SUM(F85)</f>
        <v>111636</v>
      </c>
      <c r="G84" s="5">
        <f aca="true" t="shared" si="24" ref="G84:P86">SUM(G85)</f>
        <v>0</v>
      </c>
      <c r="H84" s="5">
        <f t="shared" si="24"/>
        <v>1751</v>
      </c>
      <c r="I84" s="5">
        <f t="shared" si="24"/>
        <v>0</v>
      </c>
      <c r="J84" s="5">
        <f t="shared" si="24"/>
        <v>0</v>
      </c>
      <c r="K84" s="5">
        <f t="shared" si="24"/>
        <v>0</v>
      </c>
      <c r="L84" s="5">
        <f t="shared" si="24"/>
        <v>0</v>
      </c>
      <c r="M84" s="5">
        <f t="shared" si="24"/>
        <v>2457</v>
      </c>
      <c r="N84" s="5">
        <f t="shared" si="24"/>
        <v>0</v>
      </c>
      <c r="O84" s="5">
        <f t="shared" si="24"/>
        <v>0</v>
      </c>
      <c r="P84" s="5">
        <f t="shared" si="24"/>
        <v>0</v>
      </c>
      <c r="Q84" s="114">
        <f>SUM(Q85:Q85)</f>
        <v>1931403</v>
      </c>
      <c r="R84" s="114">
        <f>SUM(R85:R85)</f>
        <v>1931403</v>
      </c>
      <c r="S84" s="115">
        <f t="shared" si="22"/>
        <v>100</v>
      </c>
      <c r="T84" s="125"/>
      <c r="U84" s="116"/>
      <c r="V84" s="126"/>
      <c r="W84" s="126"/>
      <c r="X84" s="126"/>
      <c r="Y84" s="126"/>
      <c r="Z84" s="126"/>
      <c r="AA84" s="126"/>
      <c r="AB84" s="126"/>
    </row>
    <row r="85" spans="1:28" s="134" customFormat="1" ht="9.75">
      <c r="A85" s="120"/>
      <c r="B85" s="128"/>
      <c r="C85" s="128">
        <v>2920</v>
      </c>
      <c r="D85" s="129"/>
      <c r="E85" s="130" t="s">
        <v>188</v>
      </c>
      <c r="F85" s="131">
        <v>111636</v>
      </c>
      <c r="G85" s="131"/>
      <c r="H85" s="131">
        <v>1751</v>
      </c>
      <c r="I85" s="131"/>
      <c r="J85" s="131"/>
      <c r="K85" s="131"/>
      <c r="L85" s="131"/>
      <c r="M85" s="131">
        <v>2457</v>
      </c>
      <c r="N85" s="131"/>
      <c r="O85" s="131"/>
      <c r="P85" s="131"/>
      <c r="Q85" s="132">
        <v>1931403</v>
      </c>
      <c r="R85" s="132">
        <v>1931403</v>
      </c>
      <c r="S85" s="291">
        <f t="shared" si="22"/>
        <v>100</v>
      </c>
      <c r="T85" s="125"/>
      <c r="U85" s="116"/>
      <c r="V85" s="133"/>
      <c r="W85" s="133"/>
      <c r="X85" s="133"/>
      <c r="Y85" s="133"/>
      <c r="Z85" s="133"/>
      <c r="AA85" s="133"/>
      <c r="AB85" s="133"/>
    </row>
    <row r="86" spans="1:28" s="127" customFormat="1" ht="9">
      <c r="A86" s="120"/>
      <c r="B86" s="121">
        <v>75831</v>
      </c>
      <c r="C86" s="121"/>
      <c r="D86" s="122"/>
      <c r="E86" s="123" t="s">
        <v>199</v>
      </c>
      <c r="F86" s="5">
        <f>SUM(F87)</f>
        <v>111636</v>
      </c>
      <c r="G86" s="5">
        <f t="shared" si="24"/>
        <v>0</v>
      </c>
      <c r="H86" s="5">
        <f t="shared" si="24"/>
        <v>1751</v>
      </c>
      <c r="I86" s="5">
        <f t="shared" si="24"/>
        <v>0</v>
      </c>
      <c r="J86" s="5">
        <f t="shared" si="24"/>
        <v>0</v>
      </c>
      <c r="K86" s="5">
        <f t="shared" si="24"/>
        <v>0</v>
      </c>
      <c r="L86" s="5">
        <f t="shared" si="24"/>
        <v>0</v>
      </c>
      <c r="M86" s="5">
        <f t="shared" si="24"/>
        <v>2457</v>
      </c>
      <c r="N86" s="5">
        <f t="shared" si="24"/>
        <v>0</v>
      </c>
      <c r="O86" s="5">
        <f t="shared" si="24"/>
        <v>0</v>
      </c>
      <c r="P86" s="5">
        <f t="shared" si="24"/>
        <v>0</v>
      </c>
      <c r="Q86" s="114">
        <f>SUM(Q87:Q87)</f>
        <v>236344</v>
      </c>
      <c r="R86" s="114">
        <f>SUM(R87:R87)</f>
        <v>236344</v>
      </c>
      <c r="S86" s="115">
        <f t="shared" si="22"/>
        <v>100</v>
      </c>
      <c r="T86" s="125"/>
      <c r="U86" s="116"/>
      <c r="V86" s="126"/>
      <c r="W86" s="126"/>
      <c r="X86" s="126"/>
      <c r="Y86" s="126"/>
      <c r="Z86" s="126"/>
      <c r="AA86" s="126"/>
      <c r="AB86" s="126"/>
    </row>
    <row r="87" spans="1:28" s="134" customFormat="1" ht="9.75">
      <c r="A87" s="120"/>
      <c r="B87" s="128"/>
      <c r="C87" s="128">
        <v>2920</v>
      </c>
      <c r="D87" s="129"/>
      <c r="E87" s="130" t="s">
        <v>188</v>
      </c>
      <c r="F87" s="131">
        <v>111636</v>
      </c>
      <c r="G87" s="131"/>
      <c r="H87" s="131">
        <v>1751</v>
      </c>
      <c r="I87" s="131"/>
      <c r="J87" s="131"/>
      <c r="K87" s="131"/>
      <c r="L87" s="131"/>
      <c r="M87" s="131">
        <v>2457</v>
      </c>
      <c r="N87" s="131"/>
      <c r="O87" s="131"/>
      <c r="P87" s="131"/>
      <c r="Q87" s="132">
        <v>236344</v>
      </c>
      <c r="R87" s="132">
        <v>236344</v>
      </c>
      <c r="S87" s="291">
        <f t="shared" si="22"/>
        <v>100</v>
      </c>
      <c r="T87" s="125"/>
      <c r="U87" s="116"/>
      <c r="V87" s="133"/>
      <c r="W87" s="133"/>
      <c r="X87" s="133"/>
      <c r="Y87" s="133"/>
      <c r="Z87" s="133"/>
      <c r="AA87" s="133"/>
      <c r="AB87" s="133"/>
    </row>
    <row r="88" spans="1:28" s="3" customFormat="1" ht="11.25">
      <c r="A88" s="443" t="s">
        <v>189</v>
      </c>
      <c r="B88" s="444"/>
      <c r="C88" s="444"/>
      <c r="D88" s="444"/>
      <c r="E88" s="445"/>
      <c r="F88" s="190" t="e">
        <f>SUM(F82,#REF!,F84)</f>
        <v>#REF!</v>
      </c>
      <c r="G88" s="190" t="e">
        <f>SUM(G82,#REF!,G84)</f>
        <v>#REF!</v>
      </c>
      <c r="H88" s="190" t="e">
        <f>SUM(H82,#REF!,H84)</f>
        <v>#REF!</v>
      </c>
      <c r="I88" s="190" t="e">
        <f>SUM(I82,#REF!,I84)</f>
        <v>#REF!</v>
      </c>
      <c r="J88" s="190" t="e">
        <f>SUM(J82,#REF!,J84)</f>
        <v>#REF!</v>
      </c>
      <c r="K88" s="190" t="e">
        <f>SUM(K82,#REF!,K84)</f>
        <v>#REF!</v>
      </c>
      <c r="L88" s="190" t="e">
        <f>SUM(L82,#REF!,L84)</f>
        <v>#REF!</v>
      </c>
      <c r="M88" s="190" t="e">
        <f>SUM(M82,#REF!,M84)</f>
        <v>#REF!</v>
      </c>
      <c r="N88" s="190" t="e">
        <f>SUM(N82,#REF!,N84)</f>
        <v>#REF!</v>
      </c>
      <c r="O88" s="190" t="e">
        <f>SUM(O82,#REF!,O84)</f>
        <v>#REF!</v>
      </c>
      <c r="P88" s="190" t="e">
        <f>SUM(P82,#REF!,P84)</f>
        <v>#REF!</v>
      </c>
      <c r="Q88" s="191">
        <f>SUM(Q81)</f>
        <v>5212665</v>
      </c>
      <c r="R88" s="191">
        <f>SUM(R81)</f>
        <v>5212665</v>
      </c>
      <c r="S88" s="192">
        <f t="shared" si="22"/>
        <v>100</v>
      </c>
      <c r="T88" s="191"/>
      <c r="U88" s="191"/>
      <c r="V88" s="6"/>
      <c r="W88" s="6"/>
      <c r="X88" s="6"/>
      <c r="Y88" s="6"/>
      <c r="Z88" s="6"/>
      <c r="AA88" s="6"/>
      <c r="AB88" s="6"/>
    </row>
    <row r="89" spans="1:28" s="2" customFormat="1" ht="11.25">
      <c r="A89" s="189" t="s">
        <v>213</v>
      </c>
      <c r="B89" s="220"/>
      <c r="C89" s="266"/>
      <c r="D89" s="221"/>
      <c r="E89" s="22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91"/>
      <c r="R89" s="219"/>
      <c r="S89" s="192"/>
      <c r="T89" s="191"/>
      <c r="U89" s="191"/>
      <c r="V89" s="6"/>
      <c r="W89" s="6"/>
      <c r="X89" s="6"/>
      <c r="Y89" s="6"/>
      <c r="Z89" s="6"/>
      <c r="AA89" s="6"/>
      <c r="AB89" s="6"/>
    </row>
    <row r="90" spans="1:28" s="171" customFormat="1" ht="9">
      <c r="A90" s="138">
        <v>750</v>
      </c>
      <c r="B90" s="159"/>
      <c r="C90" s="159"/>
      <c r="D90" s="167"/>
      <c r="E90" s="168" t="s">
        <v>66</v>
      </c>
      <c r="F90" s="169">
        <f aca="true" t="shared" si="25" ref="F90:P91">SUM(F91)</f>
        <v>37050</v>
      </c>
      <c r="G90" s="169">
        <f t="shared" si="25"/>
        <v>0</v>
      </c>
      <c r="H90" s="169">
        <f t="shared" si="25"/>
        <v>0</v>
      </c>
      <c r="I90" s="169">
        <f t="shared" si="25"/>
        <v>0</v>
      </c>
      <c r="J90" s="169">
        <f t="shared" si="25"/>
        <v>0</v>
      </c>
      <c r="K90" s="169">
        <f t="shared" si="25"/>
        <v>0</v>
      </c>
      <c r="L90" s="169">
        <f t="shared" si="25"/>
        <v>0</v>
      </c>
      <c r="M90" s="169">
        <f t="shared" si="25"/>
        <v>0</v>
      </c>
      <c r="N90" s="169">
        <f t="shared" si="25"/>
        <v>0</v>
      </c>
      <c r="O90" s="169">
        <f t="shared" si="25"/>
        <v>0</v>
      </c>
      <c r="P90" s="169">
        <f t="shared" si="25"/>
        <v>0</v>
      </c>
      <c r="Q90" s="139">
        <f>SUM(Q91:Q91)</f>
        <v>38840</v>
      </c>
      <c r="R90" s="139">
        <f>SUM(R91:R91)</f>
        <v>38840</v>
      </c>
      <c r="S90" s="115">
        <f aca="true" t="shared" si="26" ref="S90:S108">ROUND((R90/Q90)*100,2)</f>
        <v>100</v>
      </c>
      <c r="T90" s="139">
        <f>SUM(T91)</f>
        <v>37830</v>
      </c>
      <c r="U90" s="139">
        <f>SUM(U91)</f>
        <v>37830</v>
      </c>
      <c r="V90" s="115">
        <f aca="true" t="shared" si="27" ref="V90:V108">ROUND((U90/T90)*100,2)</f>
        <v>100</v>
      </c>
      <c r="W90" s="170"/>
      <c r="X90" s="170"/>
      <c r="Y90" s="170"/>
      <c r="Z90" s="170"/>
      <c r="AA90" s="170"/>
      <c r="AB90" s="170"/>
    </row>
    <row r="91" spans="1:28" s="127" customFormat="1" ht="9">
      <c r="A91" s="120"/>
      <c r="B91" s="121">
        <v>75011</v>
      </c>
      <c r="C91" s="121"/>
      <c r="D91" s="122" t="s">
        <v>182</v>
      </c>
      <c r="E91" s="123" t="s">
        <v>67</v>
      </c>
      <c r="F91" s="149">
        <f t="shared" si="25"/>
        <v>37050</v>
      </c>
      <c r="G91" s="149">
        <f t="shared" si="25"/>
        <v>0</v>
      </c>
      <c r="H91" s="149">
        <f t="shared" si="25"/>
        <v>0</v>
      </c>
      <c r="I91" s="149">
        <f t="shared" si="25"/>
        <v>0</v>
      </c>
      <c r="J91" s="149">
        <f t="shared" si="25"/>
        <v>0</v>
      </c>
      <c r="K91" s="149">
        <f t="shared" si="25"/>
        <v>0</v>
      </c>
      <c r="L91" s="149">
        <f t="shared" si="25"/>
        <v>0</v>
      </c>
      <c r="M91" s="149">
        <f t="shared" si="25"/>
        <v>0</v>
      </c>
      <c r="N91" s="149">
        <f t="shared" si="25"/>
        <v>0</v>
      </c>
      <c r="O91" s="149">
        <f t="shared" si="25"/>
        <v>0</v>
      </c>
      <c r="P91" s="149">
        <f t="shared" si="25"/>
        <v>0</v>
      </c>
      <c r="Q91" s="139">
        <f>SUM(Q92:Q92)</f>
        <v>38840</v>
      </c>
      <c r="R91" s="139">
        <f>SUM(R92:R92)</f>
        <v>38840</v>
      </c>
      <c r="S91" s="115">
        <f t="shared" si="26"/>
        <v>100</v>
      </c>
      <c r="T91" s="139">
        <f>SUM(T92)</f>
        <v>37830</v>
      </c>
      <c r="U91" s="139">
        <f>SUM(U92)</f>
        <v>37830</v>
      </c>
      <c r="V91" s="115">
        <f t="shared" si="27"/>
        <v>100</v>
      </c>
      <c r="W91" s="126"/>
      <c r="X91" s="126"/>
      <c r="Y91" s="126"/>
      <c r="Z91" s="126"/>
      <c r="AA91" s="126"/>
      <c r="AB91" s="126"/>
    </row>
    <row r="92" spans="1:28" s="134" customFormat="1" ht="29.25">
      <c r="A92" s="120"/>
      <c r="B92" s="128"/>
      <c r="C92" s="128">
        <v>2010</v>
      </c>
      <c r="D92" s="129"/>
      <c r="E92" s="130" t="s">
        <v>228</v>
      </c>
      <c r="F92" s="147">
        <v>37050</v>
      </c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32">
        <v>38840</v>
      </c>
      <c r="R92" s="148">
        <v>38840</v>
      </c>
      <c r="S92" s="291">
        <f t="shared" si="26"/>
        <v>100</v>
      </c>
      <c r="T92" s="172">
        <v>37830</v>
      </c>
      <c r="U92" s="173">
        <v>37830</v>
      </c>
      <c r="V92" s="291">
        <f t="shared" si="27"/>
        <v>100</v>
      </c>
      <c r="W92" s="133"/>
      <c r="X92" s="133"/>
      <c r="Y92" s="133"/>
      <c r="Z92" s="133"/>
      <c r="AA92" s="133"/>
      <c r="AB92" s="133"/>
    </row>
    <row r="93" spans="1:28" s="146" customFormat="1" ht="18">
      <c r="A93" s="109">
        <v>751</v>
      </c>
      <c r="B93" s="143"/>
      <c r="C93" s="143"/>
      <c r="D93" s="144"/>
      <c r="E93" s="112" t="s">
        <v>69</v>
      </c>
      <c r="F93" s="151" t="e">
        <f>SUM(F94,#REF!,#REF!)</f>
        <v>#REF!</v>
      </c>
      <c r="G93" s="151" t="e">
        <f>SUM(G94,#REF!,#REF!)</f>
        <v>#REF!</v>
      </c>
      <c r="H93" s="151" t="e">
        <f>SUM(H94,#REF!,#REF!)</f>
        <v>#REF!</v>
      </c>
      <c r="I93" s="151" t="e">
        <f>SUM(I94,#REF!,#REF!)</f>
        <v>#REF!</v>
      </c>
      <c r="J93" s="151" t="e">
        <f>SUM(J94,#REF!,#REF!)</f>
        <v>#REF!</v>
      </c>
      <c r="K93" s="151" t="e">
        <f>SUM(K94,#REF!,#REF!)</f>
        <v>#REF!</v>
      </c>
      <c r="L93" s="151" t="e">
        <f>SUM(L94,#REF!,#REF!)</f>
        <v>#REF!</v>
      </c>
      <c r="M93" s="151" t="e">
        <f>SUM(M94,#REF!,#REF!)</f>
        <v>#REF!</v>
      </c>
      <c r="N93" s="151" t="e">
        <f>SUM(N94,#REF!,#REF!)</f>
        <v>#REF!</v>
      </c>
      <c r="O93" s="151" t="e">
        <f>SUM(O94,#REF!,#REF!)</f>
        <v>#REF!</v>
      </c>
      <c r="P93" s="151" t="e">
        <f>SUM(P94,#REF!,#REF!)</f>
        <v>#REF!</v>
      </c>
      <c r="Q93" s="152">
        <f>SUM(Q94,Q96,Q98)</f>
        <v>33750</v>
      </c>
      <c r="R93" s="152">
        <f>SUM(R94,R96,R98)</f>
        <v>33615</v>
      </c>
      <c r="S93" s="115">
        <f t="shared" si="26"/>
        <v>99.6</v>
      </c>
      <c r="T93" s="152" t="e">
        <f>SUM(T94,#REF!)</f>
        <v>#REF!</v>
      </c>
      <c r="U93" s="152" t="e">
        <f>SUM(U94,#REF!)</f>
        <v>#REF!</v>
      </c>
      <c r="V93" s="115" t="e">
        <f t="shared" si="27"/>
        <v>#REF!</v>
      </c>
      <c r="W93" s="145"/>
      <c r="X93" s="145"/>
      <c r="Y93" s="145"/>
      <c r="Z93" s="145"/>
      <c r="AA93" s="145"/>
      <c r="AB93" s="145"/>
    </row>
    <row r="94" spans="1:28" s="127" customFormat="1" ht="24" customHeight="1">
      <c r="A94" s="120"/>
      <c r="B94" s="121">
        <v>75101</v>
      </c>
      <c r="C94" s="121"/>
      <c r="D94" s="122" t="s">
        <v>185</v>
      </c>
      <c r="E94" s="123" t="s">
        <v>186</v>
      </c>
      <c r="F94" s="149">
        <f>SUM(F95)</f>
        <v>858</v>
      </c>
      <c r="G94" s="149">
        <f aca="true" t="shared" si="28" ref="G94:N98">SUM(G95)</f>
        <v>0</v>
      </c>
      <c r="H94" s="149">
        <f t="shared" si="28"/>
        <v>0</v>
      </c>
      <c r="I94" s="149">
        <f t="shared" si="28"/>
        <v>0</v>
      </c>
      <c r="J94" s="149">
        <f t="shared" si="28"/>
        <v>0</v>
      </c>
      <c r="K94" s="149">
        <f t="shared" si="28"/>
        <v>0</v>
      </c>
      <c r="L94" s="149">
        <f t="shared" si="28"/>
        <v>0</v>
      </c>
      <c r="M94" s="149">
        <f t="shared" si="28"/>
        <v>0</v>
      </c>
      <c r="N94" s="149">
        <f t="shared" si="28"/>
        <v>0</v>
      </c>
      <c r="O94" s="149">
        <f>SUM(O95)</f>
        <v>0</v>
      </c>
      <c r="P94" s="149">
        <f>SUM(P95)</f>
        <v>0</v>
      </c>
      <c r="Q94" s="114">
        <f>SUM(Q95:Q95)</f>
        <v>1025</v>
      </c>
      <c r="R94" s="114">
        <f>SUM(R95:R95)</f>
        <v>1025</v>
      </c>
      <c r="S94" s="115">
        <f t="shared" si="26"/>
        <v>100</v>
      </c>
      <c r="T94" s="114">
        <f>SUM(T95:T95)</f>
        <v>920</v>
      </c>
      <c r="U94" s="114">
        <f>SUM(U95:U95)</f>
        <v>920</v>
      </c>
      <c r="V94" s="115">
        <f t="shared" si="27"/>
        <v>100</v>
      </c>
      <c r="W94" s="126"/>
      <c r="X94" s="126"/>
      <c r="Y94" s="126"/>
      <c r="Z94" s="126"/>
      <c r="AA94" s="126"/>
      <c r="AB94" s="126"/>
    </row>
    <row r="95" spans="1:28" s="134" customFormat="1" ht="29.25">
      <c r="A95" s="120"/>
      <c r="B95" s="128"/>
      <c r="C95" s="128">
        <v>2010</v>
      </c>
      <c r="D95" s="129"/>
      <c r="E95" s="130" t="s">
        <v>228</v>
      </c>
      <c r="F95" s="147">
        <v>858</v>
      </c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32">
        <v>1025</v>
      </c>
      <c r="R95" s="148">
        <v>1025</v>
      </c>
      <c r="S95" s="291">
        <f t="shared" si="26"/>
        <v>100</v>
      </c>
      <c r="T95" s="172">
        <v>920</v>
      </c>
      <c r="U95" s="173">
        <v>920</v>
      </c>
      <c r="V95" s="291">
        <f t="shared" si="27"/>
        <v>100</v>
      </c>
      <c r="W95" s="133"/>
      <c r="X95" s="133"/>
      <c r="Y95" s="133"/>
      <c r="Z95" s="133"/>
      <c r="AA95" s="133"/>
      <c r="AB95" s="133"/>
    </row>
    <row r="96" spans="1:28" s="127" customFormat="1" ht="24" customHeight="1">
      <c r="A96" s="120"/>
      <c r="B96" s="121">
        <v>75107</v>
      </c>
      <c r="C96" s="121"/>
      <c r="D96" s="122" t="s">
        <v>185</v>
      </c>
      <c r="E96" s="123" t="s">
        <v>280</v>
      </c>
      <c r="F96" s="149">
        <f>SUM(F97)</f>
        <v>858</v>
      </c>
      <c r="G96" s="149">
        <f t="shared" si="28"/>
        <v>0</v>
      </c>
      <c r="H96" s="149">
        <f t="shared" si="28"/>
        <v>0</v>
      </c>
      <c r="I96" s="149">
        <f t="shared" si="28"/>
        <v>0</v>
      </c>
      <c r="J96" s="149">
        <f t="shared" si="28"/>
        <v>0</v>
      </c>
      <c r="K96" s="149">
        <f t="shared" si="28"/>
        <v>0</v>
      </c>
      <c r="L96" s="149">
        <f t="shared" si="28"/>
        <v>0</v>
      </c>
      <c r="M96" s="149">
        <f t="shared" si="28"/>
        <v>0</v>
      </c>
      <c r="N96" s="149">
        <f t="shared" si="28"/>
        <v>0</v>
      </c>
      <c r="O96" s="149">
        <f>SUM(O97)</f>
        <v>0</v>
      </c>
      <c r="P96" s="149">
        <f>SUM(P97)</f>
        <v>0</v>
      </c>
      <c r="Q96" s="114">
        <f>SUM(Q97:Q97)</f>
        <v>20096</v>
      </c>
      <c r="R96" s="114">
        <f>SUM(R97:R97)</f>
        <v>19961</v>
      </c>
      <c r="S96" s="115">
        <f aca="true" t="shared" si="29" ref="S96:S103">ROUND((R96/Q96)*100,2)</f>
        <v>99.33</v>
      </c>
      <c r="T96" s="114">
        <f>SUM(T97:T97)</f>
        <v>920</v>
      </c>
      <c r="U96" s="114">
        <f>SUM(U97:U97)</f>
        <v>920</v>
      </c>
      <c r="V96" s="115">
        <f>ROUND((U96/T96)*100,2)</f>
        <v>100</v>
      </c>
      <c r="W96" s="126"/>
      <c r="X96" s="126"/>
      <c r="Y96" s="126"/>
      <c r="Z96" s="126"/>
      <c r="AA96" s="126"/>
      <c r="AB96" s="126"/>
    </row>
    <row r="97" spans="1:28" s="134" customFormat="1" ht="29.25">
      <c r="A97" s="120"/>
      <c r="B97" s="128"/>
      <c r="C97" s="128">
        <v>2010</v>
      </c>
      <c r="D97" s="129"/>
      <c r="E97" s="130" t="s">
        <v>228</v>
      </c>
      <c r="F97" s="147">
        <v>858</v>
      </c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32">
        <v>20096</v>
      </c>
      <c r="R97" s="148">
        <v>19961</v>
      </c>
      <c r="S97" s="291">
        <f t="shared" si="29"/>
        <v>99.33</v>
      </c>
      <c r="T97" s="172">
        <v>920</v>
      </c>
      <c r="U97" s="173">
        <v>920</v>
      </c>
      <c r="V97" s="291">
        <f>ROUND((U97/T97)*100,2)</f>
        <v>100</v>
      </c>
      <c r="W97" s="133"/>
      <c r="X97" s="133"/>
      <c r="Y97" s="133"/>
      <c r="Z97" s="133"/>
      <c r="AA97" s="133"/>
      <c r="AB97" s="133"/>
    </row>
    <row r="98" spans="1:28" s="127" customFormat="1" ht="24" customHeight="1">
      <c r="A98" s="120"/>
      <c r="B98" s="121">
        <v>75108</v>
      </c>
      <c r="C98" s="121"/>
      <c r="D98" s="122" t="s">
        <v>185</v>
      </c>
      <c r="E98" s="123" t="s">
        <v>281</v>
      </c>
      <c r="F98" s="149">
        <f>SUM(F99)</f>
        <v>858</v>
      </c>
      <c r="G98" s="149">
        <f t="shared" si="28"/>
        <v>0</v>
      </c>
      <c r="H98" s="149">
        <f t="shared" si="28"/>
        <v>0</v>
      </c>
      <c r="I98" s="149">
        <f t="shared" si="28"/>
        <v>0</v>
      </c>
      <c r="J98" s="149">
        <f t="shared" si="28"/>
        <v>0</v>
      </c>
      <c r="K98" s="149">
        <f t="shared" si="28"/>
        <v>0</v>
      </c>
      <c r="L98" s="149">
        <f t="shared" si="28"/>
        <v>0</v>
      </c>
      <c r="M98" s="149">
        <f t="shared" si="28"/>
        <v>0</v>
      </c>
      <c r="N98" s="149">
        <f t="shared" si="28"/>
        <v>0</v>
      </c>
      <c r="O98" s="149">
        <f>SUM(O99)</f>
        <v>0</v>
      </c>
      <c r="P98" s="149">
        <f>SUM(P99)</f>
        <v>0</v>
      </c>
      <c r="Q98" s="114">
        <f>SUM(Q99:Q99)</f>
        <v>12629</v>
      </c>
      <c r="R98" s="114">
        <f>SUM(R99:R99)</f>
        <v>12629</v>
      </c>
      <c r="S98" s="115">
        <f t="shared" si="29"/>
        <v>100</v>
      </c>
      <c r="T98" s="114">
        <f>SUM(T99:T99)</f>
        <v>920</v>
      </c>
      <c r="U98" s="114">
        <f>SUM(U99:U99)</f>
        <v>920</v>
      </c>
      <c r="V98" s="115">
        <f>ROUND((U98/T98)*100,2)</f>
        <v>100</v>
      </c>
      <c r="W98" s="126"/>
      <c r="X98" s="126"/>
      <c r="Y98" s="126"/>
      <c r="Z98" s="126"/>
      <c r="AA98" s="126"/>
      <c r="AB98" s="126"/>
    </row>
    <row r="99" spans="1:28" s="134" customFormat="1" ht="29.25">
      <c r="A99" s="120"/>
      <c r="B99" s="128"/>
      <c r="C99" s="128">
        <v>2010</v>
      </c>
      <c r="D99" s="129"/>
      <c r="E99" s="130" t="s">
        <v>228</v>
      </c>
      <c r="F99" s="147">
        <v>858</v>
      </c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32">
        <v>12629</v>
      </c>
      <c r="R99" s="148">
        <v>12629</v>
      </c>
      <c r="S99" s="291">
        <f t="shared" si="29"/>
        <v>100</v>
      </c>
      <c r="T99" s="172">
        <v>920</v>
      </c>
      <c r="U99" s="173">
        <v>920</v>
      </c>
      <c r="V99" s="291">
        <f>ROUND((U99/T99)*100,2)</f>
        <v>100</v>
      </c>
      <c r="W99" s="133"/>
      <c r="X99" s="133"/>
      <c r="Y99" s="133"/>
      <c r="Z99" s="133"/>
      <c r="AA99" s="133"/>
      <c r="AB99" s="133"/>
    </row>
    <row r="100" spans="1:28" s="158" customFormat="1" ht="9.75">
      <c r="A100" s="109">
        <v>852</v>
      </c>
      <c r="B100" s="143"/>
      <c r="C100" s="143"/>
      <c r="D100" s="144"/>
      <c r="E100" s="112" t="s">
        <v>197</v>
      </c>
      <c r="F100" s="151" t="e">
        <f>SUM(F104,#REF!,#REF!)</f>
        <v>#REF!</v>
      </c>
      <c r="G100" s="151" t="e">
        <f>SUM(G104,#REF!,#REF!)</f>
        <v>#REF!</v>
      </c>
      <c r="H100" s="151" t="e">
        <f>SUM(H104,#REF!,#REF!)</f>
        <v>#REF!</v>
      </c>
      <c r="I100" s="151" t="e">
        <f>SUM(I104,#REF!,#REF!)</f>
        <v>#REF!</v>
      </c>
      <c r="J100" s="151" t="e">
        <f>SUM(J104,#REF!,#REF!)</f>
        <v>#REF!</v>
      </c>
      <c r="K100" s="151" t="e">
        <f>SUM(K104,#REF!,#REF!)</f>
        <v>#REF!</v>
      </c>
      <c r="L100" s="151" t="e">
        <f>SUM(L104,#REF!,#REF!)</f>
        <v>#REF!</v>
      </c>
      <c r="M100" s="151" t="e">
        <f>SUM(M104,#REF!,#REF!)</f>
        <v>#REF!</v>
      </c>
      <c r="N100" s="151" t="e">
        <f>SUM(N104,#REF!,#REF!)</f>
        <v>#REF!</v>
      </c>
      <c r="O100" s="151" t="e">
        <f>SUM(O104,#REF!,#REF!)</f>
        <v>#REF!</v>
      </c>
      <c r="P100" s="151" t="e">
        <f>SUM(P104,#REF!,#REF!)</f>
        <v>#REF!</v>
      </c>
      <c r="Q100" s="152">
        <f>SUM(Q101,Q104,Q106)</f>
        <v>1412476</v>
      </c>
      <c r="R100" s="152">
        <f>SUM(R101,R104,R106)</f>
        <v>1382011</v>
      </c>
      <c r="S100" s="115">
        <f t="shared" si="29"/>
        <v>97.84</v>
      </c>
      <c r="T100" s="140"/>
      <c r="U100" s="142"/>
      <c r="V100" s="291"/>
      <c r="W100" s="157"/>
      <c r="X100" s="157"/>
      <c r="Y100" s="157"/>
      <c r="Z100" s="157"/>
      <c r="AA100" s="157"/>
      <c r="AB100" s="157"/>
    </row>
    <row r="101" spans="1:28" s="127" customFormat="1" ht="27">
      <c r="A101" s="120"/>
      <c r="B101" s="121">
        <v>85212</v>
      </c>
      <c r="C101" s="121"/>
      <c r="D101" s="122" t="s">
        <v>182</v>
      </c>
      <c r="E101" s="123" t="s">
        <v>282</v>
      </c>
      <c r="F101" s="149">
        <f>SUM(F102)</f>
        <v>254450</v>
      </c>
      <c r="G101" s="149">
        <f aca="true" t="shared" si="30" ref="G101:P101">SUM(G102)</f>
        <v>12840</v>
      </c>
      <c r="H101" s="149">
        <f t="shared" si="30"/>
        <v>0</v>
      </c>
      <c r="I101" s="149">
        <f t="shared" si="30"/>
        <v>0</v>
      </c>
      <c r="J101" s="149">
        <f t="shared" si="30"/>
        <v>10682</v>
      </c>
      <c r="K101" s="149">
        <f t="shared" si="30"/>
        <v>0</v>
      </c>
      <c r="L101" s="149">
        <f t="shared" si="30"/>
        <v>0</v>
      </c>
      <c r="M101" s="149">
        <f t="shared" si="30"/>
        <v>-29661</v>
      </c>
      <c r="N101" s="149">
        <f t="shared" si="30"/>
        <v>0</v>
      </c>
      <c r="O101" s="149">
        <f t="shared" si="30"/>
        <v>2200</v>
      </c>
      <c r="P101" s="149">
        <f t="shared" si="30"/>
        <v>0</v>
      </c>
      <c r="Q101" s="114">
        <f>SUM(Q102:Q103)</f>
        <v>1370630</v>
      </c>
      <c r="R101" s="114">
        <f>SUM(R102:R103)</f>
        <v>1340567</v>
      </c>
      <c r="S101" s="115">
        <f t="shared" si="29"/>
        <v>97.81</v>
      </c>
      <c r="T101" s="114">
        <f>SUM(T102:T102)</f>
        <v>74994</v>
      </c>
      <c r="U101" s="150">
        <f>SUM(U102)</f>
        <v>74994</v>
      </c>
      <c r="V101" s="115">
        <f>ROUND((U101/T101)*100,2)</f>
        <v>100</v>
      </c>
      <c r="W101" s="126"/>
      <c r="X101" s="126"/>
      <c r="Y101" s="126"/>
      <c r="Z101" s="126"/>
      <c r="AA101" s="126"/>
      <c r="AB101" s="126"/>
    </row>
    <row r="102" spans="1:28" s="158" customFormat="1" ht="29.25">
      <c r="A102" s="162"/>
      <c r="B102" s="163"/>
      <c r="C102" s="163">
        <v>2010</v>
      </c>
      <c r="D102" s="174"/>
      <c r="E102" s="130" t="s">
        <v>228</v>
      </c>
      <c r="F102" s="175">
        <v>254450</v>
      </c>
      <c r="G102" s="175">
        <v>12840</v>
      </c>
      <c r="H102" s="175"/>
      <c r="I102" s="175"/>
      <c r="J102" s="175">
        <v>10682</v>
      </c>
      <c r="K102" s="175"/>
      <c r="L102" s="175"/>
      <c r="M102" s="175">
        <v>-29661</v>
      </c>
      <c r="N102" s="175"/>
      <c r="O102" s="175">
        <v>2200</v>
      </c>
      <c r="P102" s="175"/>
      <c r="Q102" s="140">
        <v>1370090</v>
      </c>
      <c r="R102" s="148">
        <v>1340027</v>
      </c>
      <c r="S102" s="291">
        <f t="shared" si="29"/>
        <v>97.81</v>
      </c>
      <c r="T102" s="132">
        <v>74994</v>
      </c>
      <c r="U102" s="148">
        <v>74994</v>
      </c>
      <c r="V102" s="291">
        <f>ROUND((U102/T102)*100,2)</f>
        <v>100</v>
      </c>
      <c r="W102" s="157"/>
      <c r="X102" s="157"/>
      <c r="Y102" s="157"/>
      <c r="Z102" s="157"/>
      <c r="AA102" s="157"/>
      <c r="AB102" s="157"/>
    </row>
    <row r="103" spans="1:28" s="158" customFormat="1" ht="29.25">
      <c r="A103" s="162"/>
      <c r="B103" s="163"/>
      <c r="C103" s="163">
        <v>6310</v>
      </c>
      <c r="D103" s="174"/>
      <c r="E103" s="130" t="s">
        <v>286</v>
      </c>
      <c r="F103" s="175"/>
      <c r="G103" s="175"/>
      <c r="H103" s="175"/>
      <c r="I103" s="175"/>
      <c r="J103" s="175"/>
      <c r="K103" s="175"/>
      <c r="L103" s="175"/>
      <c r="M103" s="175"/>
      <c r="N103" s="175"/>
      <c r="O103" s="175"/>
      <c r="P103" s="175"/>
      <c r="Q103" s="140">
        <v>540</v>
      </c>
      <c r="R103" s="148">
        <v>540</v>
      </c>
      <c r="S103" s="291">
        <f t="shared" si="29"/>
        <v>100</v>
      </c>
      <c r="T103" s="132"/>
      <c r="U103" s="148"/>
      <c r="V103" s="291"/>
      <c r="W103" s="157"/>
      <c r="X103" s="157"/>
      <c r="Y103" s="157"/>
      <c r="Z103" s="157"/>
      <c r="AA103" s="157"/>
      <c r="AB103" s="157"/>
    </row>
    <row r="104" spans="1:28" s="127" customFormat="1" ht="27">
      <c r="A104" s="120" t="s">
        <v>269</v>
      </c>
      <c r="B104" s="121">
        <v>85213</v>
      </c>
      <c r="C104" s="121"/>
      <c r="D104" s="122" t="s">
        <v>182</v>
      </c>
      <c r="E104" s="123" t="s">
        <v>240</v>
      </c>
      <c r="F104" s="149">
        <f>SUM(F105)</f>
        <v>9018</v>
      </c>
      <c r="G104" s="149">
        <f aca="true" t="shared" si="31" ref="G104:P104">SUM(G105)</f>
        <v>0</v>
      </c>
      <c r="H104" s="149">
        <f t="shared" si="31"/>
        <v>0</v>
      </c>
      <c r="I104" s="149">
        <f t="shared" si="31"/>
        <v>0</v>
      </c>
      <c r="J104" s="149">
        <f t="shared" si="31"/>
        <v>0</v>
      </c>
      <c r="K104" s="149">
        <f t="shared" si="31"/>
        <v>0</v>
      </c>
      <c r="L104" s="149">
        <f t="shared" si="31"/>
        <v>0</v>
      </c>
      <c r="M104" s="149">
        <f t="shared" si="31"/>
        <v>-2018</v>
      </c>
      <c r="N104" s="149">
        <f t="shared" si="31"/>
        <v>0</v>
      </c>
      <c r="O104" s="149">
        <f t="shared" si="31"/>
        <v>0</v>
      </c>
      <c r="P104" s="149">
        <f t="shared" si="31"/>
        <v>0</v>
      </c>
      <c r="Q104" s="114">
        <f>SUM(Q105:Q105)</f>
        <v>4500</v>
      </c>
      <c r="R104" s="114">
        <f>SUM(R105:R105)</f>
        <v>4500</v>
      </c>
      <c r="S104" s="115">
        <f t="shared" si="26"/>
        <v>100</v>
      </c>
      <c r="T104" s="114">
        <f>SUM(T105:T105)</f>
        <v>5572</v>
      </c>
      <c r="U104" s="114">
        <f>SUM(U105:U105)</f>
        <v>4536</v>
      </c>
      <c r="V104" s="115">
        <f t="shared" si="27"/>
        <v>81.41</v>
      </c>
      <c r="W104" s="126"/>
      <c r="X104" s="126"/>
      <c r="Y104" s="126"/>
      <c r="Z104" s="126"/>
      <c r="AA104" s="126"/>
      <c r="AB104" s="126"/>
    </row>
    <row r="105" spans="1:28" s="158" customFormat="1" ht="29.25">
      <c r="A105" s="162"/>
      <c r="B105" s="163"/>
      <c r="C105" s="163">
        <v>2010</v>
      </c>
      <c r="D105" s="174"/>
      <c r="E105" s="130" t="s">
        <v>228</v>
      </c>
      <c r="F105" s="175">
        <v>9018</v>
      </c>
      <c r="G105" s="175"/>
      <c r="H105" s="175"/>
      <c r="I105" s="175"/>
      <c r="J105" s="175"/>
      <c r="K105" s="175"/>
      <c r="L105" s="175"/>
      <c r="M105" s="175">
        <v>-2018</v>
      </c>
      <c r="N105" s="175"/>
      <c r="O105" s="175"/>
      <c r="P105" s="175"/>
      <c r="Q105" s="140">
        <v>4500</v>
      </c>
      <c r="R105" s="148">
        <v>4500</v>
      </c>
      <c r="S105" s="291">
        <f t="shared" si="26"/>
        <v>100</v>
      </c>
      <c r="T105" s="141">
        <v>5572</v>
      </c>
      <c r="U105" s="142">
        <v>4536</v>
      </c>
      <c r="V105" s="291">
        <f t="shared" si="27"/>
        <v>81.41</v>
      </c>
      <c r="W105" s="157"/>
      <c r="X105" s="157"/>
      <c r="Y105" s="157"/>
      <c r="Z105" s="157"/>
      <c r="AA105" s="157"/>
      <c r="AB105" s="157"/>
    </row>
    <row r="106" spans="1:28" s="127" customFormat="1" ht="18">
      <c r="A106" s="120"/>
      <c r="B106" s="121">
        <v>85214</v>
      </c>
      <c r="C106" s="121"/>
      <c r="D106" s="122" t="s">
        <v>182</v>
      </c>
      <c r="E106" s="123" t="s">
        <v>287</v>
      </c>
      <c r="F106" s="149">
        <f>SUM(F107)</f>
        <v>254450</v>
      </c>
      <c r="G106" s="149">
        <f aca="true" t="shared" si="32" ref="G106:P106">SUM(G107)</f>
        <v>12840</v>
      </c>
      <c r="H106" s="149">
        <f t="shared" si="32"/>
        <v>0</v>
      </c>
      <c r="I106" s="149">
        <f t="shared" si="32"/>
        <v>0</v>
      </c>
      <c r="J106" s="149">
        <f t="shared" si="32"/>
        <v>10682</v>
      </c>
      <c r="K106" s="149">
        <f t="shared" si="32"/>
        <v>0</v>
      </c>
      <c r="L106" s="149">
        <f t="shared" si="32"/>
        <v>0</v>
      </c>
      <c r="M106" s="149">
        <f t="shared" si="32"/>
        <v>-29661</v>
      </c>
      <c r="N106" s="149">
        <f t="shared" si="32"/>
        <v>0</v>
      </c>
      <c r="O106" s="149">
        <f t="shared" si="32"/>
        <v>2200</v>
      </c>
      <c r="P106" s="149">
        <f t="shared" si="32"/>
        <v>0</v>
      </c>
      <c r="Q106" s="114">
        <f>SUM(Q107:Q107)</f>
        <v>37346</v>
      </c>
      <c r="R106" s="150">
        <f>SUM(R107)</f>
        <v>36944</v>
      </c>
      <c r="S106" s="115">
        <f t="shared" si="26"/>
        <v>98.92</v>
      </c>
      <c r="T106" s="114">
        <f>SUM(T107:T107)</f>
        <v>74994</v>
      </c>
      <c r="U106" s="150">
        <f>SUM(U107)</f>
        <v>74994</v>
      </c>
      <c r="V106" s="115">
        <f t="shared" si="27"/>
        <v>100</v>
      </c>
      <c r="W106" s="126"/>
      <c r="X106" s="126"/>
      <c r="Y106" s="126"/>
      <c r="Z106" s="126"/>
      <c r="AA106" s="126"/>
      <c r="AB106" s="126"/>
    </row>
    <row r="107" spans="1:28" s="158" customFormat="1" ht="29.25">
      <c r="A107" s="162"/>
      <c r="B107" s="163"/>
      <c r="C107" s="163">
        <v>2010</v>
      </c>
      <c r="D107" s="174"/>
      <c r="E107" s="130" t="s">
        <v>228</v>
      </c>
      <c r="F107" s="175">
        <v>254450</v>
      </c>
      <c r="G107" s="175">
        <v>12840</v>
      </c>
      <c r="H107" s="175"/>
      <c r="I107" s="175"/>
      <c r="J107" s="175">
        <v>10682</v>
      </c>
      <c r="K107" s="175"/>
      <c r="L107" s="175"/>
      <c r="M107" s="175">
        <v>-29661</v>
      </c>
      <c r="N107" s="175"/>
      <c r="O107" s="175">
        <v>2200</v>
      </c>
      <c r="P107" s="175"/>
      <c r="Q107" s="140">
        <v>37346</v>
      </c>
      <c r="R107" s="148">
        <v>36944</v>
      </c>
      <c r="S107" s="291">
        <f t="shared" si="26"/>
        <v>98.92</v>
      </c>
      <c r="T107" s="132">
        <v>74994</v>
      </c>
      <c r="U107" s="148">
        <v>74994</v>
      </c>
      <c r="V107" s="291">
        <f t="shared" si="27"/>
        <v>100</v>
      </c>
      <c r="W107" s="157"/>
      <c r="X107" s="157"/>
      <c r="Y107" s="157"/>
      <c r="Z107" s="157"/>
      <c r="AA107" s="157"/>
      <c r="AB107" s="157"/>
    </row>
    <row r="108" spans="1:28" s="3" customFormat="1" ht="11.25">
      <c r="A108" s="446" t="s">
        <v>187</v>
      </c>
      <c r="B108" s="447"/>
      <c r="C108" s="447"/>
      <c r="D108" s="447"/>
      <c r="E108" s="448"/>
      <c r="F108" s="206" t="e">
        <f>SUM(F90,F93,F98,#REF!,#REF!)</f>
        <v>#REF!</v>
      </c>
      <c r="G108" s="206" t="e">
        <f>SUM(G90,G93,G98,#REF!,#REF!)</f>
        <v>#REF!</v>
      </c>
      <c r="H108" s="206" t="e">
        <f>SUM(H90,H93,H98,#REF!,#REF!)</f>
        <v>#REF!</v>
      </c>
      <c r="I108" s="206" t="e">
        <f>SUM(I90,I93,I98,#REF!,#REF!)</f>
        <v>#REF!</v>
      </c>
      <c r="J108" s="206" t="e">
        <f>SUM(J90,J93,J98,#REF!,#REF!)</f>
        <v>#REF!</v>
      </c>
      <c r="K108" s="206" t="e">
        <f>SUM(K90,K93,K98,#REF!,#REF!)</f>
        <v>#REF!</v>
      </c>
      <c r="L108" s="206" t="e">
        <f>SUM(L90,L93,L98,#REF!,#REF!)</f>
        <v>#REF!</v>
      </c>
      <c r="M108" s="206" t="e">
        <f>SUM(M90,M93,M98,#REF!,#REF!)</f>
        <v>#REF!</v>
      </c>
      <c r="N108" s="206" t="e">
        <f>SUM(N90,N93,N98,#REF!,#REF!)</f>
        <v>#REF!</v>
      </c>
      <c r="O108" s="206" t="e">
        <f>SUM(O90,O93,O98,#REF!,#REF!)</f>
        <v>#REF!</v>
      </c>
      <c r="P108" s="206" t="e">
        <f>SUM(P90,P93,P98,#REF!,#REF!)</f>
        <v>#REF!</v>
      </c>
      <c r="Q108" s="207">
        <f>SUM(Q90,Q93,Q100)</f>
        <v>1485066</v>
      </c>
      <c r="R108" s="207">
        <f>SUM(R90,R93,R100)</f>
        <v>1454466</v>
      </c>
      <c r="S108" s="192">
        <f t="shared" si="26"/>
        <v>97.94</v>
      </c>
      <c r="T108" s="207" t="e">
        <f>SUM(T90,T93,T98,#REF!)</f>
        <v>#REF!</v>
      </c>
      <c r="U108" s="207" t="e">
        <f>SUM(U90,U93,U98,#REF!)</f>
        <v>#REF!</v>
      </c>
      <c r="V108" s="192" t="e">
        <f t="shared" si="27"/>
        <v>#REF!</v>
      </c>
      <c r="W108" s="6"/>
      <c r="X108" s="6"/>
      <c r="Y108" s="6"/>
      <c r="Z108" s="6"/>
      <c r="AA108" s="6"/>
      <c r="AB108" s="6"/>
    </row>
    <row r="109" spans="1:28" s="3" customFormat="1" ht="12.75" hidden="1">
      <c r="A109" s="440" t="s">
        <v>214</v>
      </c>
      <c r="B109" s="441"/>
      <c r="C109" s="441"/>
      <c r="D109" s="441"/>
      <c r="E109" s="441"/>
      <c r="F109" s="441"/>
      <c r="G109" s="441"/>
      <c r="H109" s="441"/>
      <c r="I109" s="441"/>
      <c r="J109" s="441"/>
      <c r="K109" s="441"/>
      <c r="L109" s="441"/>
      <c r="M109" s="441"/>
      <c r="N109" s="441"/>
      <c r="O109" s="441"/>
      <c r="P109" s="441"/>
      <c r="Q109" s="441"/>
      <c r="R109" s="442"/>
      <c r="S109" s="192"/>
      <c r="T109" s="191"/>
      <c r="U109" s="191"/>
      <c r="V109" s="6"/>
      <c r="W109" s="6"/>
      <c r="X109" s="6"/>
      <c r="Y109" s="6"/>
      <c r="Z109" s="6"/>
      <c r="AA109" s="6"/>
      <c r="AB109" s="6"/>
    </row>
    <row r="110" spans="1:28" s="119" customFormat="1" ht="9.75" hidden="1">
      <c r="A110" s="109">
        <v>921</v>
      </c>
      <c r="B110" s="110"/>
      <c r="C110" s="110"/>
      <c r="D110" s="111"/>
      <c r="E110" s="112" t="s">
        <v>86</v>
      </c>
      <c r="F110" s="165" t="e">
        <f>SUM(#REF!,#REF!,F111)</f>
        <v>#REF!</v>
      </c>
      <c r="G110" s="165" t="e">
        <f>SUM(#REF!,#REF!,G111)</f>
        <v>#REF!</v>
      </c>
      <c r="H110" s="165" t="e">
        <f>SUM(#REF!,#REF!,H111)</f>
        <v>#REF!</v>
      </c>
      <c r="I110" s="165" t="e">
        <f>SUM(#REF!,#REF!,I111)</f>
        <v>#REF!</v>
      </c>
      <c r="J110" s="165" t="e">
        <f>SUM(#REF!,#REF!,J111)</f>
        <v>#REF!</v>
      </c>
      <c r="K110" s="165" t="e">
        <f>SUM(#REF!,#REF!,K111)</f>
        <v>#REF!</v>
      </c>
      <c r="L110" s="165" t="e">
        <f>SUM(#REF!,#REF!,L111)</f>
        <v>#REF!</v>
      </c>
      <c r="M110" s="165" t="e">
        <f>SUM(#REF!,#REF!,M111)</f>
        <v>#REF!</v>
      </c>
      <c r="N110" s="165" t="e">
        <f>SUM(#REF!,#REF!,N111)</f>
        <v>#REF!</v>
      </c>
      <c r="O110" s="165" t="e">
        <f>SUM(#REF!,#REF!,O111)</f>
        <v>#REF!</v>
      </c>
      <c r="P110" s="165" t="e">
        <f>SUM(#REF!,#REF!,P111)</f>
        <v>#REF!</v>
      </c>
      <c r="Q110" s="114">
        <f>SUM(Q111)</f>
        <v>0</v>
      </c>
      <c r="R110" s="114">
        <f>SUM(R111)</f>
        <v>0</v>
      </c>
      <c r="S110" s="115" t="e">
        <f>ROUND((R110/Q110)*100,2)</f>
        <v>#DIV/0!</v>
      </c>
      <c r="T110" s="125"/>
      <c r="U110" s="116"/>
      <c r="V110" s="118"/>
      <c r="W110" s="118"/>
      <c r="X110" s="118"/>
      <c r="Y110" s="118"/>
      <c r="Z110" s="118"/>
      <c r="AA110" s="118"/>
      <c r="AB110" s="118"/>
    </row>
    <row r="111" spans="1:28" s="127" customFormat="1" ht="9" hidden="1">
      <c r="A111" s="120"/>
      <c r="B111" s="121">
        <v>92116</v>
      </c>
      <c r="C111" s="121"/>
      <c r="D111" s="122" t="s">
        <v>182</v>
      </c>
      <c r="E111" s="123" t="s">
        <v>89</v>
      </c>
      <c r="F111" s="161">
        <f aca="true" t="shared" si="33" ref="F111:P111">SUM(F112)</f>
        <v>16251</v>
      </c>
      <c r="G111" s="161">
        <f t="shared" si="33"/>
        <v>0</v>
      </c>
      <c r="H111" s="161">
        <f t="shared" si="33"/>
        <v>0</v>
      </c>
      <c r="I111" s="161">
        <f t="shared" si="33"/>
        <v>0</v>
      </c>
      <c r="J111" s="161">
        <f t="shared" si="33"/>
        <v>6321</v>
      </c>
      <c r="K111" s="161">
        <f t="shared" si="33"/>
        <v>0</v>
      </c>
      <c r="L111" s="161">
        <f t="shared" si="33"/>
        <v>0</v>
      </c>
      <c r="M111" s="161">
        <f t="shared" si="33"/>
        <v>0</v>
      </c>
      <c r="N111" s="161">
        <f t="shared" si="33"/>
        <v>139</v>
      </c>
      <c r="O111" s="161">
        <f t="shared" si="33"/>
        <v>0</v>
      </c>
      <c r="P111" s="161">
        <f t="shared" si="33"/>
        <v>0</v>
      </c>
      <c r="Q111" s="114">
        <f>SUM(Q112:Q112)</f>
        <v>0</v>
      </c>
      <c r="R111" s="114">
        <f>SUM(R112:R112)</f>
        <v>0</v>
      </c>
      <c r="S111" s="115" t="e">
        <f>ROUND((R111/Q111)*100,2)</f>
        <v>#DIV/0!</v>
      </c>
      <c r="T111" s="125"/>
      <c r="U111" s="116"/>
      <c r="V111" s="126"/>
      <c r="W111" s="126"/>
      <c r="X111" s="126"/>
      <c r="Y111" s="126"/>
      <c r="Z111" s="126"/>
      <c r="AA111" s="126"/>
      <c r="AB111" s="126"/>
    </row>
    <row r="112" spans="1:28" s="134" customFormat="1" ht="29.25" hidden="1">
      <c r="A112" s="120"/>
      <c r="B112" s="128"/>
      <c r="C112" s="128">
        <v>2020</v>
      </c>
      <c r="D112" s="129"/>
      <c r="E112" s="130" t="s">
        <v>51</v>
      </c>
      <c r="F112" s="166">
        <v>16251</v>
      </c>
      <c r="G112" s="166"/>
      <c r="H112" s="166"/>
      <c r="I112" s="166"/>
      <c r="J112" s="166">
        <v>6321</v>
      </c>
      <c r="K112" s="166"/>
      <c r="L112" s="166"/>
      <c r="M112" s="166"/>
      <c r="N112" s="166">
        <v>139</v>
      </c>
      <c r="O112" s="166"/>
      <c r="P112" s="166"/>
      <c r="Q112" s="132">
        <v>0</v>
      </c>
      <c r="R112" s="132">
        <v>0</v>
      </c>
      <c r="S112" s="291">
        <v>0</v>
      </c>
      <c r="T112" s="125"/>
      <c r="U112" s="116"/>
      <c r="V112" s="133"/>
      <c r="W112" s="133"/>
      <c r="X112" s="133"/>
      <c r="Y112" s="133"/>
      <c r="Z112" s="133"/>
      <c r="AA112" s="133"/>
      <c r="AB112" s="133"/>
    </row>
    <row r="113" spans="1:28" s="3" customFormat="1" ht="11.25" hidden="1">
      <c r="A113" s="449" t="s">
        <v>218</v>
      </c>
      <c r="B113" s="450"/>
      <c r="C113" s="450"/>
      <c r="D113" s="450"/>
      <c r="E113" s="451"/>
      <c r="F113" s="204" t="e">
        <f>SUM(#REF!,#REF!,F95,#REF!,#REF!)</f>
        <v>#REF!</v>
      </c>
      <c r="G113" s="204" t="e">
        <f>SUM(#REF!,#REF!,G95,#REF!,#REF!)</f>
        <v>#REF!</v>
      </c>
      <c r="H113" s="204" t="e">
        <f>SUM(#REF!,#REF!,H95,#REF!,#REF!)</f>
        <v>#REF!</v>
      </c>
      <c r="I113" s="204" t="e">
        <f>SUM(#REF!,#REF!,I95,#REF!,#REF!)</f>
        <v>#REF!</v>
      </c>
      <c r="J113" s="204" t="e">
        <f>SUM(#REF!,#REF!,J95,#REF!,#REF!)</f>
        <v>#REF!</v>
      </c>
      <c r="K113" s="204" t="e">
        <f>SUM(#REF!,#REF!,K95,#REF!,#REF!)</f>
        <v>#REF!</v>
      </c>
      <c r="L113" s="204" t="e">
        <f>SUM(#REF!,#REF!,L95,#REF!,#REF!)</f>
        <v>#REF!</v>
      </c>
      <c r="M113" s="204" t="e">
        <f>SUM(#REF!,#REF!,M95,#REF!,#REF!)</f>
        <v>#REF!</v>
      </c>
      <c r="N113" s="204" t="e">
        <f>SUM(#REF!,#REF!,N95,#REF!,#REF!)</f>
        <v>#REF!</v>
      </c>
      <c r="O113" s="204" t="e">
        <f>SUM(#REF!,#REF!,O95,#REF!,#REF!)</f>
        <v>#REF!</v>
      </c>
      <c r="P113" s="204" t="e">
        <f>SUM(#REF!,#REF!,P95,#REF!,#REF!)</f>
        <v>#REF!</v>
      </c>
      <c r="Q113" s="205">
        <f>SUM(Q110)</f>
        <v>0</v>
      </c>
      <c r="R113" s="205">
        <f>SUM(R110)</f>
        <v>0</v>
      </c>
      <c r="S113" s="192" t="e">
        <f>ROUND((R113/Q113)*100,2)</f>
        <v>#DIV/0!</v>
      </c>
      <c r="T113" s="205"/>
      <c r="U113" s="191"/>
      <c r="V113" s="6"/>
      <c r="W113" s="6"/>
      <c r="X113" s="6"/>
      <c r="Y113" s="6"/>
      <c r="Z113" s="6"/>
      <c r="AA113" s="6"/>
      <c r="AB113" s="6"/>
    </row>
    <row r="114" spans="1:28" s="3" customFormat="1" ht="28.5" customHeight="1">
      <c r="A114" s="440" t="s">
        <v>214</v>
      </c>
      <c r="B114" s="441"/>
      <c r="C114" s="441"/>
      <c r="D114" s="441"/>
      <c r="E114" s="441"/>
      <c r="F114" s="441"/>
      <c r="G114" s="441"/>
      <c r="H114" s="441"/>
      <c r="I114" s="441"/>
      <c r="J114" s="441"/>
      <c r="K114" s="441"/>
      <c r="L114" s="441"/>
      <c r="M114" s="441"/>
      <c r="N114" s="441"/>
      <c r="O114" s="441"/>
      <c r="P114" s="441"/>
      <c r="Q114" s="441"/>
      <c r="R114" s="441"/>
      <c r="S114" s="460"/>
      <c r="T114" s="191"/>
      <c r="U114" s="191"/>
      <c r="V114" s="6"/>
      <c r="W114" s="6"/>
      <c r="X114" s="6"/>
      <c r="Y114" s="6"/>
      <c r="Z114" s="6"/>
      <c r="AA114" s="6"/>
      <c r="AB114" s="6"/>
    </row>
    <row r="115" spans="1:28" s="119" customFormat="1" ht="20.25" customHeight="1">
      <c r="A115" s="109">
        <v>921</v>
      </c>
      <c r="B115" s="110"/>
      <c r="C115" s="110"/>
      <c r="D115" s="111"/>
      <c r="E115" s="112" t="s">
        <v>86</v>
      </c>
      <c r="F115" s="165" t="e">
        <f>SUM(#REF!,#REF!,F116)</f>
        <v>#REF!</v>
      </c>
      <c r="G115" s="165" t="e">
        <f>SUM(#REF!,#REF!,G116)</f>
        <v>#REF!</v>
      </c>
      <c r="H115" s="165" t="e">
        <f>SUM(#REF!,#REF!,H116)</f>
        <v>#REF!</v>
      </c>
      <c r="I115" s="165" t="e">
        <f>SUM(#REF!,#REF!,I116)</f>
        <v>#REF!</v>
      </c>
      <c r="J115" s="165" t="e">
        <f>SUM(#REF!,#REF!,J116)</f>
        <v>#REF!</v>
      </c>
      <c r="K115" s="165" t="e">
        <f>SUM(#REF!,#REF!,K116)</f>
        <v>#REF!</v>
      </c>
      <c r="L115" s="165" t="e">
        <f>SUM(#REF!,#REF!,L116)</f>
        <v>#REF!</v>
      </c>
      <c r="M115" s="165" t="e">
        <f>SUM(#REF!,#REF!,M116)</f>
        <v>#REF!</v>
      </c>
      <c r="N115" s="165" t="e">
        <f>SUM(#REF!,#REF!,N116)</f>
        <v>#REF!</v>
      </c>
      <c r="O115" s="165" t="e">
        <f>SUM(#REF!,#REF!,O116)</f>
        <v>#REF!</v>
      </c>
      <c r="P115" s="165" t="e">
        <f>SUM(#REF!,#REF!,P116)</f>
        <v>#REF!</v>
      </c>
      <c r="Q115" s="114">
        <f>SUM(Q116)</f>
        <v>7000</v>
      </c>
      <c r="R115" s="114">
        <f>SUM(R116)</f>
        <v>7000</v>
      </c>
      <c r="S115" s="115">
        <f>ROUND((R115/Q115)*100,2)</f>
        <v>100</v>
      </c>
      <c r="T115" s="125"/>
      <c r="U115" s="116"/>
      <c r="V115" s="118"/>
      <c r="W115" s="118"/>
      <c r="X115" s="118"/>
      <c r="Y115" s="118"/>
      <c r="Z115" s="118"/>
      <c r="AA115" s="118"/>
      <c r="AB115" s="118"/>
    </row>
    <row r="116" spans="1:28" s="127" customFormat="1" ht="12" customHeight="1">
      <c r="A116" s="120"/>
      <c r="B116" s="121">
        <v>92116</v>
      </c>
      <c r="C116" s="121"/>
      <c r="D116" s="122" t="s">
        <v>182</v>
      </c>
      <c r="E116" s="123" t="s">
        <v>89</v>
      </c>
      <c r="F116" s="161">
        <f aca="true" t="shared" si="34" ref="F116:P116">SUM(F117)</f>
        <v>16251</v>
      </c>
      <c r="G116" s="161">
        <f t="shared" si="34"/>
        <v>0</v>
      </c>
      <c r="H116" s="161">
        <f t="shared" si="34"/>
        <v>0</v>
      </c>
      <c r="I116" s="161">
        <f t="shared" si="34"/>
        <v>0</v>
      </c>
      <c r="J116" s="161">
        <f t="shared" si="34"/>
        <v>6321</v>
      </c>
      <c r="K116" s="161">
        <f t="shared" si="34"/>
        <v>0</v>
      </c>
      <c r="L116" s="161">
        <f t="shared" si="34"/>
        <v>0</v>
      </c>
      <c r="M116" s="161">
        <f t="shared" si="34"/>
        <v>0</v>
      </c>
      <c r="N116" s="161">
        <f t="shared" si="34"/>
        <v>139</v>
      </c>
      <c r="O116" s="161">
        <f t="shared" si="34"/>
        <v>0</v>
      </c>
      <c r="P116" s="161">
        <f t="shared" si="34"/>
        <v>0</v>
      </c>
      <c r="Q116" s="114">
        <f>SUM(Q117:Q117)</f>
        <v>7000</v>
      </c>
      <c r="R116" s="114">
        <f>SUM(R117:R117)</f>
        <v>7000</v>
      </c>
      <c r="S116" s="115">
        <f>ROUND((R116/Q116)*100,2)</f>
        <v>100</v>
      </c>
      <c r="T116" s="125"/>
      <c r="U116" s="116"/>
      <c r="V116" s="126"/>
      <c r="W116" s="126"/>
      <c r="X116" s="126"/>
      <c r="Y116" s="126"/>
      <c r="Z116" s="126"/>
      <c r="AA116" s="126"/>
      <c r="AB116" s="126"/>
    </row>
    <row r="117" spans="1:28" s="134" customFormat="1" ht="42.75" customHeight="1">
      <c r="A117" s="120"/>
      <c r="B117" s="128"/>
      <c r="C117" s="128">
        <v>2020</v>
      </c>
      <c r="D117" s="129"/>
      <c r="E117" s="130" t="s">
        <v>51</v>
      </c>
      <c r="F117" s="166">
        <v>16251</v>
      </c>
      <c r="G117" s="166"/>
      <c r="H117" s="166"/>
      <c r="I117" s="166"/>
      <c r="J117" s="166">
        <v>6321</v>
      </c>
      <c r="K117" s="166"/>
      <c r="L117" s="166"/>
      <c r="M117" s="166"/>
      <c r="N117" s="166">
        <v>139</v>
      </c>
      <c r="O117" s="166"/>
      <c r="P117" s="166"/>
      <c r="Q117" s="132">
        <v>7000</v>
      </c>
      <c r="R117" s="132">
        <v>7000</v>
      </c>
      <c r="S117" s="291">
        <f>ROUND((R117/Q117)*100,2)</f>
        <v>100</v>
      </c>
      <c r="T117" s="125"/>
      <c r="U117" s="116"/>
      <c r="V117" s="133"/>
      <c r="W117" s="133"/>
      <c r="X117" s="133"/>
      <c r="Y117" s="133"/>
      <c r="Z117" s="133"/>
      <c r="AA117" s="133"/>
      <c r="AB117" s="133"/>
    </row>
    <row r="118" spans="1:28" s="3" customFormat="1" ht="26.25" customHeight="1">
      <c r="A118" s="449" t="s">
        <v>218</v>
      </c>
      <c r="B118" s="450"/>
      <c r="C118" s="450"/>
      <c r="D118" s="450"/>
      <c r="E118" s="451"/>
      <c r="F118" s="204" t="e">
        <f>SUM(#REF!,#REF!,#REF!,#REF!,#REF!)</f>
        <v>#REF!</v>
      </c>
      <c r="G118" s="204" t="e">
        <f>SUM(#REF!,#REF!,#REF!,#REF!,#REF!)</f>
        <v>#REF!</v>
      </c>
      <c r="H118" s="204" t="e">
        <f>SUM(#REF!,#REF!,#REF!,#REF!,#REF!)</f>
        <v>#REF!</v>
      </c>
      <c r="I118" s="204" t="e">
        <f>SUM(#REF!,#REF!,#REF!,#REF!,#REF!)</f>
        <v>#REF!</v>
      </c>
      <c r="J118" s="204" t="e">
        <f>SUM(#REF!,#REF!,#REF!,#REF!,#REF!)</f>
        <v>#REF!</v>
      </c>
      <c r="K118" s="204" t="e">
        <f>SUM(#REF!,#REF!,#REF!,#REF!,#REF!)</f>
        <v>#REF!</v>
      </c>
      <c r="L118" s="204" t="e">
        <f>SUM(#REF!,#REF!,#REF!,#REF!,#REF!)</f>
        <v>#REF!</v>
      </c>
      <c r="M118" s="204" t="e">
        <f>SUM(#REF!,#REF!,#REF!,#REF!,#REF!)</f>
        <v>#REF!</v>
      </c>
      <c r="N118" s="204" t="e">
        <f>SUM(#REF!,#REF!,#REF!,#REF!,#REF!)</f>
        <v>#REF!</v>
      </c>
      <c r="O118" s="204" t="e">
        <f>SUM(#REF!,#REF!,#REF!,#REF!,#REF!)</f>
        <v>#REF!</v>
      </c>
      <c r="P118" s="204" t="e">
        <f>SUM(#REF!,#REF!,#REF!,#REF!,#REF!)</f>
        <v>#REF!</v>
      </c>
      <c r="Q118" s="205">
        <f>SUM(Q115)</f>
        <v>7000</v>
      </c>
      <c r="R118" s="205">
        <f>SUM(R115)</f>
        <v>7000</v>
      </c>
      <c r="S118" s="192">
        <f>ROUND((R118/Q118)*100,2)</f>
        <v>100</v>
      </c>
      <c r="T118" s="205"/>
      <c r="U118" s="191"/>
      <c r="V118" s="6"/>
      <c r="W118" s="6"/>
      <c r="X118" s="6"/>
      <c r="Y118" s="6"/>
      <c r="Z118" s="6"/>
      <c r="AA118" s="6"/>
      <c r="AB118" s="6"/>
    </row>
    <row r="119" spans="1:28" s="3" customFormat="1" ht="11.25">
      <c r="A119" s="95" t="s">
        <v>271</v>
      </c>
      <c r="B119" s="217"/>
      <c r="C119" s="266"/>
      <c r="D119" s="218"/>
      <c r="E119" s="218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91"/>
      <c r="R119" s="219"/>
      <c r="S119" s="192"/>
      <c r="T119" s="191"/>
      <c r="U119" s="191"/>
      <c r="V119" s="6"/>
      <c r="W119" s="6"/>
      <c r="X119" s="6"/>
      <c r="Y119" s="6"/>
      <c r="Z119" s="6"/>
      <c r="AA119" s="6"/>
      <c r="AB119" s="6"/>
    </row>
    <row r="120" spans="1:28" s="119" customFormat="1" ht="9.75">
      <c r="A120" s="109">
        <v>600</v>
      </c>
      <c r="B120" s="110"/>
      <c r="C120" s="110"/>
      <c r="D120" s="111"/>
      <c r="E120" s="112" t="s">
        <v>62</v>
      </c>
      <c r="F120" s="165" t="e">
        <f>SUM(#REF!,#REF!,F123)</f>
        <v>#REF!</v>
      </c>
      <c r="G120" s="165" t="e">
        <f>SUM(#REF!,#REF!,G123)</f>
        <v>#REF!</v>
      </c>
      <c r="H120" s="165" t="e">
        <f>SUM(#REF!,#REF!,H123)</f>
        <v>#REF!</v>
      </c>
      <c r="I120" s="165" t="e">
        <f>SUM(#REF!,#REF!,I123)</f>
        <v>#REF!</v>
      </c>
      <c r="J120" s="165" t="e">
        <f>SUM(#REF!,#REF!,J123)</f>
        <v>#REF!</v>
      </c>
      <c r="K120" s="165" t="e">
        <f>SUM(#REF!,#REF!,K123)</f>
        <v>#REF!</v>
      </c>
      <c r="L120" s="165" t="e">
        <f>SUM(#REF!,#REF!,L123)</f>
        <v>#REF!</v>
      </c>
      <c r="M120" s="165" t="e">
        <f>SUM(#REF!,#REF!,M123)</f>
        <v>#REF!</v>
      </c>
      <c r="N120" s="165" t="e">
        <f>SUM(#REF!,#REF!,N123)</f>
        <v>#REF!</v>
      </c>
      <c r="O120" s="165" t="e">
        <f>SUM(#REF!,#REF!,O123)</f>
        <v>#REF!</v>
      </c>
      <c r="P120" s="165" t="e">
        <f>SUM(#REF!,#REF!,P123)</f>
        <v>#REF!</v>
      </c>
      <c r="Q120" s="114">
        <f>SUM(Q121,Q123)</f>
        <v>174490</v>
      </c>
      <c r="R120" s="114">
        <f>SUM(R121,R123)</f>
        <v>100000</v>
      </c>
      <c r="S120" s="115">
        <f>ROUND((R120/Q120)*100,2)</f>
        <v>57.31</v>
      </c>
      <c r="T120" s="125"/>
      <c r="U120" s="116"/>
      <c r="V120" s="118"/>
      <c r="W120" s="118"/>
      <c r="X120" s="118"/>
      <c r="Y120" s="118"/>
      <c r="Z120" s="118"/>
      <c r="AA120" s="118"/>
      <c r="AB120" s="118"/>
    </row>
    <row r="121" spans="1:28" s="127" customFormat="1" ht="9">
      <c r="A121" s="120"/>
      <c r="B121" s="121">
        <v>60016</v>
      </c>
      <c r="C121" s="121"/>
      <c r="D121" s="122" t="s">
        <v>182</v>
      </c>
      <c r="E121" s="123" t="s">
        <v>64</v>
      </c>
      <c r="F121" s="161">
        <f aca="true" t="shared" si="35" ref="F121:P123">SUM(F122)</f>
        <v>16251</v>
      </c>
      <c r="G121" s="161">
        <f t="shared" si="35"/>
        <v>0</v>
      </c>
      <c r="H121" s="161">
        <f t="shared" si="35"/>
        <v>0</v>
      </c>
      <c r="I121" s="161">
        <f t="shared" si="35"/>
        <v>0</v>
      </c>
      <c r="J121" s="161">
        <f t="shared" si="35"/>
        <v>6321</v>
      </c>
      <c r="K121" s="161">
        <f t="shared" si="35"/>
        <v>0</v>
      </c>
      <c r="L121" s="161">
        <f t="shared" si="35"/>
        <v>0</v>
      </c>
      <c r="M121" s="161">
        <f t="shared" si="35"/>
        <v>0</v>
      </c>
      <c r="N121" s="161">
        <f t="shared" si="35"/>
        <v>139</v>
      </c>
      <c r="O121" s="161">
        <f t="shared" si="35"/>
        <v>0</v>
      </c>
      <c r="P121" s="161">
        <f t="shared" si="35"/>
        <v>0</v>
      </c>
      <c r="Q121" s="114">
        <f>SUM(Q122:Q122)</f>
        <v>74490</v>
      </c>
      <c r="R121" s="114">
        <f>SUM(R122:R122)</f>
        <v>0</v>
      </c>
      <c r="S121" s="115">
        <f>ROUND((R121/Q121)*100,2)</f>
        <v>0</v>
      </c>
      <c r="T121" s="125"/>
      <c r="U121" s="116"/>
      <c r="V121" s="126"/>
      <c r="W121" s="126"/>
      <c r="X121" s="126"/>
      <c r="Y121" s="126"/>
      <c r="Z121" s="126"/>
      <c r="AA121" s="126"/>
      <c r="AB121" s="126"/>
    </row>
    <row r="122" spans="1:28" s="134" customFormat="1" ht="29.25">
      <c r="A122" s="120"/>
      <c r="B122" s="128"/>
      <c r="C122" s="128">
        <v>6339</v>
      </c>
      <c r="D122" s="129"/>
      <c r="E122" s="130" t="s">
        <v>289</v>
      </c>
      <c r="F122" s="166">
        <v>16251</v>
      </c>
      <c r="G122" s="166"/>
      <c r="H122" s="166"/>
      <c r="I122" s="166"/>
      <c r="J122" s="166">
        <v>6321</v>
      </c>
      <c r="K122" s="166"/>
      <c r="L122" s="166"/>
      <c r="M122" s="166"/>
      <c r="N122" s="166">
        <v>139</v>
      </c>
      <c r="O122" s="166"/>
      <c r="P122" s="166"/>
      <c r="Q122" s="132">
        <v>74490</v>
      </c>
      <c r="R122" s="132">
        <v>0</v>
      </c>
      <c r="S122" s="291">
        <f>ROUND((R122/Q122)*100,2)</f>
        <v>0</v>
      </c>
      <c r="T122" s="125"/>
      <c r="U122" s="116"/>
      <c r="V122" s="133"/>
      <c r="W122" s="133"/>
      <c r="X122" s="133"/>
      <c r="Y122" s="133"/>
      <c r="Z122" s="133"/>
      <c r="AA122" s="133"/>
      <c r="AB122" s="133"/>
    </row>
    <row r="123" spans="1:28" s="127" customFormat="1" ht="9">
      <c r="A123" s="120"/>
      <c r="B123" s="121">
        <v>60078</v>
      </c>
      <c r="C123" s="121"/>
      <c r="D123" s="122" t="s">
        <v>182</v>
      </c>
      <c r="E123" s="123" t="s">
        <v>288</v>
      </c>
      <c r="F123" s="161">
        <f t="shared" si="35"/>
        <v>16251</v>
      </c>
      <c r="G123" s="161">
        <f t="shared" si="35"/>
        <v>0</v>
      </c>
      <c r="H123" s="161">
        <f t="shared" si="35"/>
        <v>0</v>
      </c>
      <c r="I123" s="161">
        <f t="shared" si="35"/>
        <v>0</v>
      </c>
      <c r="J123" s="161">
        <f t="shared" si="35"/>
        <v>6321</v>
      </c>
      <c r="K123" s="161">
        <f t="shared" si="35"/>
        <v>0</v>
      </c>
      <c r="L123" s="161">
        <f t="shared" si="35"/>
        <v>0</v>
      </c>
      <c r="M123" s="161">
        <f t="shared" si="35"/>
        <v>0</v>
      </c>
      <c r="N123" s="161">
        <f t="shared" si="35"/>
        <v>139</v>
      </c>
      <c r="O123" s="161">
        <f t="shared" si="35"/>
        <v>0</v>
      </c>
      <c r="P123" s="161">
        <f t="shared" si="35"/>
        <v>0</v>
      </c>
      <c r="Q123" s="114">
        <f>SUM(Q124:Q124)</f>
        <v>100000</v>
      </c>
      <c r="R123" s="114">
        <f>SUM(R124:R124)</f>
        <v>100000</v>
      </c>
      <c r="S123" s="115">
        <f>ROUND((R123/Q123)*100,2)</f>
        <v>100</v>
      </c>
      <c r="T123" s="125"/>
      <c r="U123" s="116"/>
      <c r="V123" s="126"/>
      <c r="W123" s="126"/>
      <c r="X123" s="126"/>
      <c r="Y123" s="126"/>
      <c r="Z123" s="126"/>
      <c r="AA123" s="126"/>
      <c r="AB123" s="126"/>
    </row>
    <row r="124" spans="1:28" s="134" customFormat="1" ht="19.5">
      <c r="A124" s="120"/>
      <c r="B124" s="128"/>
      <c r="C124" s="128">
        <v>2030</v>
      </c>
      <c r="D124" s="129"/>
      <c r="E124" s="130" t="s">
        <v>229</v>
      </c>
      <c r="F124" s="166">
        <v>16251</v>
      </c>
      <c r="G124" s="166"/>
      <c r="H124" s="166"/>
      <c r="I124" s="166"/>
      <c r="J124" s="166">
        <v>6321</v>
      </c>
      <c r="K124" s="166"/>
      <c r="L124" s="166"/>
      <c r="M124" s="166"/>
      <c r="N124" s="166">
        <v>139</v>
      </c>
      <c r="O124" s="166"/>
      <c r="P124" s="166"/>
      <c r="Q124" s="132">
        <v>100000</v>
      </c>
      <c r="R124" s="132">
        <v>100000</v>
      </c>
      <c r="S124" s="291">
        <f>ROUND((R124/Q124)*100,2)</f>
        <v>100</v>
      </c>
      <c r="T124" s="125"/>
      <c r="U124" s="116"/>
      <c r="V124" s="133"/>
      <c r="W124" s="133"/>
      <c r="X124" s="133"/>
      <c r="Y124" s="133"/>
      <c r="Z124" s="133"/>
      <c r="AA124" s="133"/>
      <c r="AB124" s="133"/>
    </row>
    <row r="125" spans="1:28" s="119" customFormat="1" ht="9.75">
      <c r="A125" s="109">
        <v>801</v>
      </c>
      <c r="B125" s="110"/>
      <c r="C125" s="110"/>
      <c r="D125" s="111"/>
      <c r="E125" s="112" t="s">
        <v>74</v>
      </c>
      <c r="F125" s="165" t="e">
        <f>SUM(#REF!,#REF!,F126)</f>
        <v>#REF!</v>
      </c>
      <c r="G125" s="165" t="e">
        <f>SUM(#REF!,#REF!,G126)</f>
        <v>#REF!</v>
      </c>
      <c r="H125" s="165" t="e">
        <f>SUM(#REF!,#REF!,H126)</f>
        <v>#REF!</v>
      </c>
      <c r="I125" s="165" t="e">
        <f>SUM(#REF!,#REF!,I126)</f>
        <v>#REF!</v>
      </c>
      <c r="J125" s="165" t="e">
        <f>SUM(#REF!,#REF!,J126)</f>
        <v>#REF!</v>
      </c>
      <c r="K125" s="165" t="e">
        <f>SUM(#REF!,#REF!,K126)</f>
        <v>#REF!</v>
      </c>
      <c r="L125" s="165" t="e">
        <f>SUM(#REF!,#REF!,L126)</f>
        <v>#REF!</v>
      </c>
      <c r="M125" s="165" t="e">
        <f>SUM(#REF!,#REF!,M126)</f>
        <v>#REF!</v>
      </c>
      <c r="N125" s="165" t="e">
        <f>SUM(#REF!,#REF!,N126)</f>
        <v>#REF!</v>
      </c>
      <c r="O125" s="165" t="e">
        <f>SUM(#REF!,#REF!,O126)</f>
        <v>#REF!</v>
      </c>
      <c r="P125" s="165" t="e">
        <f>SUM(#REF!,#REF!,P126)</f>
        <v>#REF!</v>
      </c>
      <c r="Q125" s="114">
        <f>SUM(Q126,Q129)</f>
        <v>16806</v>
      </c>
      <c r="R125" s="114">
        <f>SUM(R126,R129)</f>
        <v>16806</v>
      </c>
      <c r="S125" s="115">
        <f aca="true" t="shared" si="36" ref="S125:S141">ROUND((R125/Q125)*100,2)</f>
        <v>100</v>
      </c>
      <c r="T125" s="125"/>
      <c r="U125" s="116"/>
      <c r="V125" s="118"/>
      <c r="W125" s="118"/>
      <c r="X125" s="118"/>
      <c r="Y125" s="118"/>
      <c r="Z125" s="118"/>
      <c r="AA125" s="118"/>
      <c r="AB125" s="118"/>
    </row>
    <row r="126" spans="1:28" s="127" customFormat="1" ht="9">
      <c r="A126" s="120"/>
      <c r="B126" s="121">
        <v>80101</v>
      </c>
      <c r="C126" s="121"/>
      <c r="D126" s="122" t="s">
        <v>182</v>
      </c>
      <c r="E126" s="123" t="s">
        <v>75</v>
      </c>
      <c r="F126" s="161">
        <f aca="true" t="shared" si="37" ref="F126:P126">SUM(F127)</f>
        <v>16251</v>
      </c>
      <c r="G126" s="161">
        <f t="shared" si="37"/>
        <v>0</v>
      </c>
      <c r="H126" s="161">
        <f t="shared" si="37"/>
        <v>0</v>
      </c>
      <c r="I126" s="161">
        <f t="shared" si="37"/>
        <v>0</v>
      </c>
      <c r="J126" s="161">
        <f t="shared" si="37"/>
        <v>6321</v>
      </c>
      <c r="K126" s="161">
        <f t="shared" si="37"/>
        <v>0</v>
      </c>
      <c r="L126" s="161">
        <f t="shared" si="37"/>
        <v>0</v>
      </c>
      <c r="M126" s="161">
        <f t="shared" si="37"/>
        <v>0</v>
      </c>
      <c r="N126" s="161">
        <f t="shared" si="37"/>
        <v>139</v>
      </c>
      <c r="O126" s="161">
        <f t="shared" si="37"/>
        <v>0</v>
      </c>
      <c r="P126" s="161">
        <f t="shared" si="37"/>
        <v>0</v>
      </c>
      <c r="Q126" s="114">
        <f>SUM(Q127:Q128)</f>
        <v>14045</v>
      </c>
      <c r="R126" s="114">
        <f>SUM(R127:R128)</f>
        <v>14045</v>
      </c>
      <c r="S126" s="115">
        <f t="shared" si="36"/>
        <v>100</v>
      </c>
      <c r="T126" s="125"/>
      <c r="U126" s="116"/>
      <c r="V126" s="126"/>
      <c r="W126" s="126"/>
      <c r="X126" s="126"/>
      <c r="Y126" s="126"/>
      <c r="Z126" s="126"/>
      <c r="AA126" s="126"/>
      <c r="AB126" s="126"/>
    </row>
    <row r="127" spans="1:28" s="134" customFormat="1" ht="19.5">
      <c r="A127" s="120"/>
      <c r="B127" s="128"/>
      <c r="C127" s="128">
        <v>2030</v>
      </c>
      <c r="D127" s="129"/>
      <c r="E127" s="130" t="s">
        <v>229</v>
      </c>
      <c r="F127" s="166">
        <v>16251</v>
      </c>
      <c r="G127" s="166"/>
      <c r="H127" s="166"/>
      <c r="I127" s="166"/>
      <c r="J127" s="166">
        <v>6321</v>
      </c>
      <c r="K127" s="166"/>
      <c r="L127" s="166"/>
      <c r="M127" s="166"/>
      <c r="N127" s="166">
        <v>139</v>
      </c>
      <c r="O127" s="166"/>
      <c r="P127" s="166"/>
      <c r="Q127" s="132">
        <v>3483</v>
      </c>
      <c r="R127" s="132">
        <v>3483</v>
      </c>
      <c r="S127" s="291">
        <f t="shared" si="36"/>
        <v>100</v>
      </c>
      <c r="T127" s="125"/>
      <c r="U127" s="116"/>
      <c r="V127" s="133"/>
      <c r="W127" s="133"/>
      <c r="X127" s="133"/>
      <c r="Y127" s="133"/>
      <c r="Z127" s="133"/>
      <c r="AA127" s="133"/>
      <c r="AB127" s="133"/>
    </row>
    <row r="128" spans="1:28" s="134" customFormat="1" ht="19.5">
      <c r="A128" s="120"/>
      <c r="B128" s="128"/>
      <c r="C128" s="128">
        <v>2033</v>
      </c>
      <c r="D128" s="129"/>
      <c r="E128" s="130" t="s">
        <v>229</v>
      </c>
      <c r="F128" s="166"/>
      <c r="G128" s="166"/>
      <c r="H128" s="166"/>
      <c r="I128" s="166"/>
      <c r="J128" s="166"/>
      <c r="K128" s="166"/>
      <c r="L128" s="166"/>
      <c r="M128" s="166"/>
      <c r="N128" s="166"/>
      <c r="O128" s="166"/>
      <c r="P128" s="166"/>
      <c r="Q128" s="132">
        <v>10562</v>
      </c>
      <c r="R128" s="132">
        <v>10562</v>
      </c>
      <c r="S128" s="291">
        <f t="shared" si="36"/>
        <v>100</v>
      </c>
      <c r="T128" s="125"/>
      <c r="U128" s="116"/>
      <c r="V128" s="133"/>
      <c r="W128" s="133"/>
      <c r="X128" s="133"/>
      <c r="Y128" s="133"/>
      <c r="Z128" s="133"/>
      <c r="AA128" s="133"/>
      <c r="AB128" s="133"/>
    </row>
    <row r="129" spans="1:28" s="127" customFormat="1" ht="9">
      <c r="A129" s="120"/>
      <c r="B129" s="121">
        <v>80195</v>
      </c>
      <c r="C129" s="121"/>
      <c r="D129" s="122" t="s">
        <v>182</v>
      </c>
      <c r="E129" s="123" t="s">
        <v>59</v>
      </c>
      <c r="F129" s="161">
        <f aca="true" t="shared" si="38" ref="F129:P129">SUM(F130)</f>
        <v>16251</v>
      </c>
      <c r="G129" s="161">
        <f t="shared" si="38"/>
        <v>0</v>
      </c>
      <c r="H129" s="161">
        <f t="shared" si="38"/>
        <v>0</v>
      </c>
      <c r="I129" s="161">
        <f t="shared" si="38"/>
        <v>0</v>
      </c>
      <c r="J129" s="161">
        <f t="shared" si="38"/>
        <v>6321</v>
      </c>
      <c r="K129" s="161">
        <f t="shared" si="38"/>
        <v>0</v>
      </c>
      <c r="L129" s="161">
        <f t="shared" si="38"/>
        <v>0</v>
      </c>
      <c r="M129" s="161">
        <f t="shared" si="38"/>
        <v>0</v>
      </c>
      <c r="N129" s="161">
        <f t="shared" si="38"/>
        <v>139</v>
      </c>
      <c r="O129" s="161">
        <f t="shared" si="38"/>
        <v>0</v>
      </c>
      <c r="P129" s="161">
        <f t="shared" si="38"/>
        <v>0</v>
      </c>
      <c r="Q129" s="114">
        <f>SUM(Q130:Q130)</f>
        <v>2761</v>
      </c>
      <c r="R129" s="114">
        <f>SUM(R130:R130)</f>
        <v>2761</v>
      </c>
      <c r="S129" s="115">
        <f t="shared" si="36"/>
        <v>100</v>
      </c>
      <c r="T129" s="125"/>
      <c r="U129" s="116"/>
      <c r="V129" s="126"/>
      <c r="W129" s="126"/>
      <c r="X129" s="126"/>
      <c r="Y129" s="126"/>
      <c r="Z129" s="126"/>
      <c r="AA129" s="126"/>
      <c r="AB129" s="126"/>
    </row>
    <row r="130" spans="1:28" s="134" customFormat="1" ht="19.5">
      <c r="A130" s="120"/>
      <c r="B130" s="128"/>
      <c r="C130" s="128">
        <v>2030</v>
      </c>
      <c r="D130" s="129"/>
      <c r="E130" s="130" t="s">
        <v>229</v>
      </c>
      <c r="F130" s="166">
        <v>16251</v>
      </c>
      <c r="G130" s="166"/>
      <c r="H130" s="166"/>
      <c r="I130" s="166"/>
      <c r="J130" s="166">
        <v>6321</v>
      </c>
      <c r="K130" s="166"/>
      <c r="L130" s="166"/>
      <c r="M130" s="166"/>
      <c r="N130" s="166">
        <v>139</v>
      </c>
      <c r="O130" s="166"/>
      <c r="P130" s="166"/>
      <c r="Q130" s="132">
        <v>2761</v>
      </c>
      <c r="R130" s="132">
        <v>2761</v>
      </c>
      <c r="S130" s="291">
        <f t="shared" si="36"/>
        <v>100</v>
      </c>
      <c r="T130" s="125"/>
      <c r="U130" s="116"/>
      <c r="V130" s="133"/>
      <c r="W130" s="133"/>
      <c r="X130" s="133"/>
      <c r="Y130" s="133"/>
      <c r="Z130" s="133"/>
      <c r="AA130" s="133"/>
      <c r="AB130" s="133"/>
    </row>
    <row r="131" spans="1:28" s="119" customFormat="1" ht="9.75">
      <c r="A131" s="109">
        <v>852</v>
      </c>
      <c r="B131" s="110"/>
      <c r="C131" s="110"/>
      <c r="D131" s="111"/>
      <c r="E131" s="112" t="s">
        <v>197</v>
      </c>
      <c r="F131" s="165" t="e">
        <f>SUM(#REF!,#REF!,F132)</f>
        <v>#REF!</v>
      </c>
      <c r="G131" s="165" t="e">
        <f>SUM(#REF!,#REF!,G132)</f>
        <v>#REF!</v>
      </c>
      <c r="H131" s="165" t="e">
        <f>SUM(#REF!,#REF!,H132)</f>
        <v>#REF!</v>
      </c>
      <c r="I131" s="165" t="e">
        <f>SUM(#REF!,#REF!,I132)</f>
        <v>#REF!</v>
      </c>
      <c r="J131" s="165" t="e">
        <f>SUM(#REF!,#REF!,J132)</f>
        <v>#REF!</v>
      </c>
      <c r="K131" s="165" t="e">
        <f>SUM(#REF!,#REF!,K132)</f>
        <v>#REF!</v>
      </c>
      <c r="L131" s="165" t="e">
        <f>SUM(#REF!,#REF!,L132)</f>
        <v>#REF!</v>
      </c>
      <c r="M131" s="165" t="e">
        <f>SUM(#REF!,#REF!,M132)</f>
        <v>#REF!</v>
      </c>
      <c r="N131" s="165" t="e">
        <f>SUM(#REF!,#REF!,N132)</f>
        <v>#REF!</v>
      </c>
      <c r="O131" s="165" t="e">
        <f>SUM(#REF!,#REF!,O132)</f>
        <v>#REF!</v>
      </c>
      <c r="P131" s="165" t="e">
        <f>SUM(#REF!,#REF!,P132)</f>
        <v>#REF!</v>
      </c>
      <c r="Q131" s="114">
        <f>SUM(Q132,Q134,Q136)</f>
        <v>304000</v>
      </c>
      <c r="R131" s="114">
        <f>SUM(R132,R134,R136)</f>
        <v>304000</v>
      </c>
      <c r="S131" s="115">
        <f t="shared" si="36"/>
        <v>100</v>
      </c>
      <c r="T131" s="125"/>
      <c r="U131" s="116"/>
      <c r="V131" s="118"/>
      <c r="W131" s="118"/>
      <c r="X131" s="118"/>
      <c r="Y131" s="118"/>
      <c r="Z131" s="118"/>
      <c r="AA131" s="118"/>
      <c r="AB131" s="118"/>
    </row>
    <row r="132" spans="1:28" s="127" customFormat="1" ht="18">
      <c r="A132" s="120"/>
      <c r="B132" s="121">
        <v>85214</v>
      </c>
      <c r="C132" s="121"/>
      <c r="D132" s="122" t="s">
        <v>182</v>
      </c>
      <c r="E132" s="123" t="s">
        <v>287</v>
      </c>
      <c r="F132" s="161">
        <f aca="true" t="shared" si="39" ref="F132:P136">SUM(F133)</f>
        <v>16251</v>
      </c>
      <c r="G132" s="161">
        <f t="shared" si="39"/>
        <v>0</v>
      </c>
      <c r="H132" s="161">
        <f t="shared" si="39"/>
        <v>0</v>
      </c>
      <c r="I132" s="161">
        <f t="shared" si="39"/>
        <v>0</v>
      </c>
      <c r="J132" s="161">
        <f t="shared" si="39"/>
        <v>6321</v>
      </c>
      <c r="K132" s="161">
        <f t="shared" si="39"/>
        <v>0</v>
      </c>
      <c r="L132" s="161">
        <f t="shared" si="39"/>
        <v>0</v>
      </c>
      <c r="M132" s="161">
        <f t="shared" si="39"/>
        <v>0</v>
      </c>
      <c r="N132" s="161">
        <f t="shared" si="39"/>
        <v>139</v>
      </c>
      <c r="O132" s="161">
        <f t="shared" si="39"/>
        <v>0</v>
      </c>
      <c r="P132" s="161">
        <f t="shared" si="39"/>
        <v>0</v>
      </c>
      <c r="Q132" s="114">
        <f>SUM(Q133:Q133)</f>
        <v>100200</v>
      </c>
      <c r="R132" s="114">
        <f>SUM(R133:R133)</f>
        <v>100200</v>
      </c>
      <c r="S132" s="115">
        <f t="shared" si="36"/>
        <v>100</v>
      </c>
      <c r="T132" s="125"/>
      <c r="U132" s="116"/>
      <c r="V132" s="126"/>
      <c r="W132" s="126"/>
      <c r="X132" s="126"/>
      <c r="Y132" s="126"/>
      <c r="Z132" s="126"/>
      <c r="AA132" s="126"/>
      <c r="AB132" s="126"/>
    </row>
    <row r="133" spans="1:28" s="134" customFormat="1" ht="19.5">
      <c r="A133" s="120"/>
      <c r="B133" s="128"/>
      <c r="C133" s="128">
        <v>2030</v>
      </c>
      <c r="D133" s="129"/>
      <c r="E133" s="130" t="s">
        <v>229</v>
      </c>
      <c r="F133" s="166">
        <v>16251</v>
      </c>
      <c r="G133" s="166"/>
      <c r="H133" s="166"/>
      <c r="I133" s="166"/>
      <c r="J133" s="166">
        <v>6321</v>
      </c>
      <c r="K133" s="166"/>
      <c r="L133" s="166"/>
      <c r="M133" s="166"/>
      <c r="N133" s="166">
        <v>139</v>
      </c>
      <c r="O133" s="166"/>
      <c r="P133" s="166"/>
      <c r="Q133" s="132">
        <v>100200</v>
      </c>
      <c r="R133" s="132">
        <v>100200</v>
      </c>
      <c r="S133" s="291">
        <f t="shared" si="36"/>
        <v>100</v>
      </c>
      <c r="T133" s="125"/>
      <c r="U133" s="116"/>
      <c r="V133" s="133"/>
      <c r="W133" s="133"/>
      <c r="X133" s="133"/>
      <c r="Y133" s="133"/>
      <c r="Z133" s="133"/>
      <c r="AA133" s="133"/>
      <c r="AB133" s="133"/>
    </row>
    <row r="134" spans="1:28" s="127" customFormat="1" ht="9">
      <c r="A134" s="120"/>
      <c r="B134" s="121">
        <v>85219</v>
      </c>
      <c r="C134" s="121"/>
      <c r="D134" s="122" t="s">
        <v>182</v>
      </c>
      <c r="E134" s="123" t="s">
        <v>80</v>
      </c>
      <c r="F134" s="161">
        <f t="shared" si="39"/>
        <v>16251</v>
      </c>
      <c r="G134" s="161">
        <f t="shared" si="39"/>
        <v>0</v>
      </c>
      <c r="H134" s="161">
        <f t="shared" si="39"/>
        <v>0</v>
      </c>
      <c r="I134" s="161">
        <f t="shared" si="39"/>
        <v>0</v>
      </c>
      <c r="J134" s="161">
        <f t="shared" si="39"/>
        <v>6321</v>
      </c>
      <c r="K134" s="161">
        <f t="shared" si="39"/>
        <v>0</v>
      </c>
      <c r="L134" s="161">
        <f t="shared" si="39"/>
        <v>0</v>
      </c>
      <c r="M134" s="161">
        <f t="shared" si="39"/>
        <v>0</v>
      </c>
      <c r="N134" s="161">
        <f t="shared" si="39"/>
        <v>139</v>
      </c>
      <c r="O134" s="161">
        <f t="shared" si="39"/>
        <v>0</v>
      </c>
      <c r="P134" s="161">
        <f t="shared" si="39"/>
        <v>0</v>
      </c>
      <c r="Q134" s="114">
        <f>SUM(Q135:Q135)</f>
        <v>95000</v>
      </c>
      <c r="R134" s="114">
        <f>SUM(R135:R135)</f>
        <v>95000</v>
      </c>
      <c r="S134" s="115">
        <f>ROUND((R134/Q134)*100,2)</f>
        <v>100</v>
      </c>
      <c r="T134" s="125"/>
      <c r="U134" s="116"/>
      <c r="V134" s="126"/>
      <c r="W134" s="126"/>
      <c r="X134" s="126"/>
      <c r="Y134" s="126"/>
      <c r="Z134" s="126"/>
      <c r="AA134" s="126"/>
      <c r="AB134" s="126"/>
    </row>
    <row r="135" spans="1:28" s="134" customFormat="1" ht="19.5">
      <c r="A135" s="120"/>
      <c r="B135" s="128"/>
      <c r="C135" s="128">
        <v>2030</v>
      </c>
      <c r="D135" s="129"/>
      <c r="E135" s="130" t="s">
        <v>229</v>
      </c>
      <c r="F135" s="166">
        <v>16251</v>
      </c>
      <c r="G135" s="166"/>
      <c r="H135" s="166"/>
      <c r="I135" s="166"/>
      <c r="J135" s="166">
        <v>6321</v>
      </c>
      <c r="K135" s="166"/>
      <c r="L135" s="166"/>
      <c r="M135" s="166"/>
      <c r="N135" s="166">
        <v>139</v>
      </c>
      <c r="O135" s="166"/>
      <c r="P135" s="166"/>
      <c r="Q135" s="132">
        <v>95000</v>
      </c>
      <c r="R135" s="132">
        <v>95000</v>
      </c>
      <c r="S135" s="291">
        <f>ROUND((R135/Q135)*100,2)</f>
        <v>100</v>
      </c>
      <c r="T135" s="125"/>
      <c r="U135" s="116"/>
      <c r="V135" s="133"/>
      <c r="W135" s="133"/>
      <c r="X135" s="133"/>
      <c r="Y135" s="133"/>
      <c r="Z135" s="133"/>
      <c r="AA135" s="133"/>
      <c r="AB135" s="133"/>
    </row>
    <row r="136" spans="1:28" s="127" customFormat="1" ht="9">
      <c r="A136" s="120"/>
      <c r="B136" s="121">
        <v>85295</v>
      </c>
      <c r="C136" s="121"/>
      <c r="D136" s="122" t="s">
        <v>182</v>
      </c>
      <c r="E136" s="123" t="s">
        <v>59</v>
      </c>
      <c r="F136" s="161">
        <f t="shared" si="39"/>
        <v>16251</v>
      </c>
      <c r="G136" s="161">
        <f t="shared" si="39"/>
        <v>0</v>
      </c>
      <c r="H136" s="161">
        <f t="shared" si="39"/>
        <v>0</v>
      </c>
      <c r="I136" s="161">
        <f t="shared" si="39"/>
        <v>0</v>
      </c>
      <c r="J136" s="161">
        <f t="shared" si="39"/>
        <v>6321</v>
      </c>
      <c r="K136" s="161">
        <f t="shared" si="39"/>
        <v>0</v>
      </c>
      <c r="L136" s="161">
        <f t="shared" si="39"/>
        <v>0</v>
      </c>
      <c r="M136" s="161">
        <f t="shared" si="39"/>
        <v>0</v>
      </c>
      <c r="N136" s="161">
        <f t="shared" si="39"/>
        <v>139</v>
      </c>
      <c r="O136" s="161">
        <f t="shared" si="39"/>
        <v>0</v>
      </c>
      <c r="P136" s="161">
        <f t="shared" si="39"/>
        <v>0</v>
      </c>
      <c r="Q136" s="114">
        <f>SUM(Q137:Q137)</f>
        <v>108800</v>
      </c>
      <c r="R136" s="114">
        <f>SUM(R137:R137)</f>
        <v>108800</v>
      </c>
      <c r="S136" s="115">
        <f t="shared" si="36"/>
        <v>100</v>
      </c>
      <c r="T136" s="125"/>
      <c r="U136" s="116"/>
      <c r="V136" s="126"/>
      <c r="W136" s="126"/>
      <c r="X136" s="126"/>
      <c r="Y136" s="126"/>
      <c r="Z136" s="126"/>
      <c r="AA136" s="126"/>
      <c r="AB136" s="126"/>
    </row>
    <row r="137" spans="1:28" s="134" customFormat="1" ht="19.5">
      <c r="A137" s="120"/>
      <c r="B137" s="128"/>
      <c r="C137" s="128">
        <v>2030</v>
      </c>
      <c r="D137" s="129"/>
      <c r="E137" s="130" t="s">
        <v>229</v>
      </c>
      <c r="F137" s="166">
        <v>16251</v>
      </c>
      <c r="G137" s="166"/>
      <c r="H137" s="166"/>
      <c r="I137" s="166"/>
      <c r="J137" s="166">
        <v>6321</v>
      </c>
      <c r="K137" s="166"/>
      <c r="L137" s="166"/>
      <c r="M137" s="166"/>
      <c r="N137" s="166">
        <v>139</v>
      </c>
      <c r="O137" s="166"/>
      <c r="P137" s="166"/>
      <c r="Q137" s="132">
        <v>108800</v>
      </c>
      <c r="R137" s="132">
        <v>108800</v>
      </c>
      <c r="S137" s="291">
        <f t="shared" si="36"/>
        <v>100</v>
      </c>
      <c r="T137" s="125"/>
      <c r="U137" s="116"/>
      <c r="V137" s="133"/>
      <c r="W137" s="133"/>
      <c r="X137" s="133"/>
      <c r="Y137" s="133"/>
      <c r="Z137" s="133"/>
      <c r="AA137" s="133"/>
      <c r="AB137" s="133"/>
    </row>
    <row r="138" spans="1:28" s="119" customFormat="1" ht="9.75">
      <c r="A138" s="109">
        <v>854</v>
      </c>
      <c r="B138" s="110"/>
      <c r="C138" s="110"/>
      <c r="D138" s="111"/>
      <c r="E138" s="112" t="s">
        <v>95</v>
      </c>
      <c r="F138" s="165" t="e">
        <f>SUM(#REF!,#REF!,F139)</f>
        <v>#REF!</v>
      </c>
      <c r="G138" s="165" t="e">
        <f>SUM(#REF!,#REF!,G139)</f>
        <v>#REF!</v>
      </c>
      <c r="H138" s="165" t="e">
        <f>SUM(#REF!,#REF!,H139)</f>
        <v>#REF!</v>
      </c>
      <c r="I138" s="165" t="e">
        <f>SUM(#REF!,#REF!,I139)</f>
        <v>#REF!</v>
      </c>
      <c r="J138" s="165" t="e">
        <f>SUM(#REF!,#REF!,J139)</f>
        <v>#REF!</v>
      </c>
      <c r="K138" s="165" t="e">
        <f>SUM(#REF!,#REF!,K139)</f>
        <v>#REF!</v>
      </c>
      <c r="L138" s="165" t="e">
        <f>SUM(#REF!,#REF!,L139)</f>
        <v>#REF!</v>
      </c>
      <c r="M138" s="165" t="e">
        <f>SUM(#REF!,#REF!,M139)</f>
        <v>#REF!</v>
      </c>
      <c r="N138" s="165" t="e">
        <f>SUM(#REF!,#REF!,N139)</f>
        <v>#REF!</v>
      </c>
      <c r="O138" s="165" t="e">
        <f>SUM(#REF!,#REF!,O139)</f>
        <v>#REF!</v>
      </c>
      <c r="P138" s="165" t="e">
        <f>SUM(#REF!,#REF!,P139)</f>
        <v>#REF!</v>
      </c>
      <c r="Q138" s="114">
        <f>SUM(Q139)</f>
        <v>175103</v>
      </c>
      <c r="R138" s="114">
        <f>SUM(R139)</f>
        <v>175103</v>
      </c>
      <c r="S138" s="115">
        <f>ROUND((R138/Q138)*100,2)</f>
        <v>100</v>
      </c>
      <c r="T138" s="125"/>
      <c r="U138" s="116"/>
      <c r="V138" s="118"/>
      <c r="W138" s="118"/>
      <c r="X138" s="118"/>
      <c r="Y138" s="118"/>
      <c r="Z138" s="118"/>
      <c r="AA138" s="118"/>
      <c r="AB138" s="118"/>
    </row>
    <row r="139" spans="1:28" s="127" customFormat="1" ht="9">
      <c r="A139" s="120"/>
      <c r="B139" s="121">
        <v>85415</v>
      </c>
      <c r="C139" s="121"/>
      <c r="D139" s="122" t="s">
        <v>182</v>
      </c>
      <c r="E139" s="123" t="s">
        <v>42</v>
      </c>
      <c r="F139" s="161">
        <f aca="true" t="shared" si="40" ref="F139:P139">SUM(F140)</f>
        <v>16251</v>
      </c>
      <c r="G139" s="161">
        <f t="shared" si="40"/>
        <v>0</v>
      </c>
      <c r="H139" s="161">
        <f t="shared" si="40"/>
        <v>0</v>
      </c>
      <c r="I139" s="161">
        <f t="shared" si="40"/>
        <v>0</v>
      </c>
      <c r="J139" s="161">
        <f t="shared" si="40"/>
        <v>6321</v>
      </c>
      <c r="K139" s="161">
        <f t="shared" si="40"/>
        <v>0</v>
      </c>
      <c r="L139" s="161">
        <f t="shared" si="40"/>
        <v>0</v>
      </c>
      <c r="M139" s="161">
        <f t="shared" si="40"/>
        <v>0</v>
      </c>
      <c r="N139" s="161">
        <f t="shared" si="40"/>
        <v>139</v>
      </c>
      <c r="O139" s="161">
        <f t="shared" si="40"/>
        <v>0</v>
      </c>
      <c r="P139" s="161">
        <f t="shared" si="40"/>
        <v>0</v>
      </c>
      <c r="Q139" s="114">
        <f>SUM(Q140:Q140)</f>
        <v>175103</v>
      </c>
      <c r="R139" s="114">
        <f>SUM(R140:R140)</f>
        <v>175103</v>
      </c>
      <c r="S139" s="115">
        <f>ROUND((R139/Q139)*100,2)</f>
        <v>100</v>
      </c>
      <c r="T139" s="125"/>
      <c r="U139" s="116"/>
      <c r="V139" s="126"/>
      <c r="W139" s="126"/>
      <c r="X139" s="126"/>
      <c r="Y139" s="126"/>
      <c r="Z139" s="126"/>
      <c r="AA139" s="126"/>
      <c r="AB139" s="126"/>
    </row>
    <row r="140" spans="1:28" s="134" customFormat="1" ht="19.5">
      <c r="A140" s="120"/>
      <c r="B140" s="128"/>
      <c r="C140" s="128">
        <v>2030</v>
      </c>
      <c r="D140" s="129"/>
      <c r="E140" s="130" t="s">
        <v>229</v>
      </c>
      <c r="F140" s="166">
        <v>16251</v>
      </c>
      <c r="G140" s="166"/>
      <c r="H140" s="166"/>
      <c r="I140" s="166"/>
      <c r="J140" s="166">
        <v>6321</v>
      </c>
      <c r="K140" s="166"/>
      <c r="L140" s="166"/>
      <c r="M140" s="166"/>
      <c r="N140" s="166">
        <v>139</v>
      </c>
      <c r="O140" s="166"/>
      <c r="P140" s="166"/>
      <c r="Q140" s="132">
        <v>175103</v>
      </c>
      <c r="R140" s="132">
        <v>175103</v>
      </c>
      <c r="S140" s="291">
        <f>ROUND((R140/Q140)*100,2)</f>
        <v>100</v>
      </c>
      <c r="T140" s="125"/>
      <c r="U140" s="116"/>
      <c r="V140" s="133"/>
      <c r="W140" s="133"/>
      <c r="X140" s="133"/>
      <c r="Y140" s="133"/>
      <c r="Z140" s="133"/>
      <c r="AA140" s="133"/>
      <c r="AB140" s="133"/>
    </row>
    <row r="141" spans="1:28" s="3" customFormat="1" ht="11.25">
      <c r="A141" s="423" t="s">
        <v>184</v>
      </c>
      <c r="B141" s="459"/>
      <c r="C141" s="459"/>
      <c r="D141" s="459"/>
      <c r="E141" s="459"/>
      <c r="F141" s="204" t="e">
        <f>SUM(#REF!,#REF!,#REF!,#REF!,#REF!)</f>
        <v>#REF!</v>
      </c>
      <c r="G141" s="204" t="e">
        <f>SUM(#REF!,#REF!,#REF!,#REF!,#REF!)</f>
        <v>#REF!</v>
      </c>
      <c r="H141" s="204" t="e">
        <f>SUM(#REF!,#REF!,#REF!,#REF!,#REF!)</f>
        <v>#REF!</v>
      </c>
      <c r="I141" s="204" t="e">
        <f>SUM(#REF!,#REF!,#REF!,#REF!,#REF!)</f>
        <v>#REF!</v>
      </c>
      <c r="J141" s="204" t="e">
        <f>SUM(#REF!,#REF!,#REF!,#REF!,#REF!)</f>
        <v>#REF!</v>
      </c>
      <c r="K141" s="204" t="e">
        <f>SUM(#REF!,#REF!,#REF!,#REF!,#REF!)</f>
        <v>#REF!</v>
      </c>
      <c r="L141" s="204" t="e">
        <f>SUM(#REF!,#REF!,#REF!,#REF!,#REF!)</f>
        <v>#REF!</v>
      </c>
      <c r="M141" s="204" t="e">
        <f>SUM(#REF!,#REF!,#REF!,#REF!,#REF!)</f>
        <v>#REF!</v>
      </c>
      <c r="N141" s="204" t="e">
        <f>SUM(#REF!,#REF!,#REF!,#REF!,#REF!)</f>
        <v>#REF!</v>
      </c>
      <c r="O141" s="204" t="e">
        <f>SUM(#REF!,#REF!,#REF!,#REF!,#REF!)</f>
        <v>#REF!</v>
      </c>
      <c r="P141" s="204" t="e">
        <f>SUM(#REF!,#REF!,#REF!,#REF!,#REF!)</f>
        <v>#REF!</v>
      </c>
      <c r="Q141" s="205">
        <f>SUM(Q120,Q125,Q131,Q138)</f>
        <v>670399</v>
      </c>
      <c r="R141" s="205">
        <f>SUM(R120,R125,R131,R138)</f>
        <v>595909</v>
      </c>
      <c r="S141" s="192">
        <f t="shared" si="36"/>
        <v>88.89</v>
      </c>
      <c r="T141" s="205"/>
      <c r="U141" s="191"/>
      <c r="V141" s="6"/>
      <c r="W141" s="6"/>
      <c r="X141" s="6"/>
      <c r="Y141" s="6"/>
      <c r="Z141" s="6"/>
      <c r="AA141" s="6"/>
      <c r="AB141" s="6"/>
    </row>
    <row r="142" spans="1:28" s="3" customFormat="1" ht="30" customHeight="1" hidden="1">
      <c r="A142" s="449" t="s">
        <v>215</v>
      </c>
      <c r="B142" s="457"/>
      <c r="C142" s="457"/>
      <c r="D142" s="457"/>
      <c r="E142" s="458"/>
      <c r="F142" s="190"/>
      <c r="G142" s="190"/>
      <c r="H142" s="190"/>
      <c r="I142" s="190"/>
      <c r="J142" s="190"/>
      <c r="K142" s="190"/>
      <c r="L142" s="190"/>
      <c r="M142" s="190"/>
      <c r="N142" s="190"/>
      <c r="O142" s="190"/>
      <c r="P142" s="190"/>
      <c r="Q142" s="191"/>
      <c r="R142" s="191"/>
      <c r="S142" s="192"/>
      <c r="T142" s="191"/>
      <c r="U142" s="191"/>
      <c r="V142" s="6"/>
      <c r="W142" s="6"/>
      <c r="X142" s="6"/>
      <c r="Y142" s="6"/>
      <c r="Z142" s="6"/>
      <c r="AA142" s="6"/>
      <c r="AB142" s="6"/>
    </row>
    <row r="143" spans="1:28" s="119" customFormat="1" ht="30" customHeight="1" hidden="1">
      <c r="A143" s="109">
        <v>600</v>
      </c>
      <c r="B143" s="110"/>
      <c r="C143" s="110"/>
      <c r="D143" s="111"/>
      <c r="E143" s="112" t="s">
        <v>62</v>
      </c>
      <c r="F143" s="165" t="e">
        <f>SUM(F144,#REF!,F171)</f>
        <v>#REF!</v>
      </c>
      <c r="G143" s="165" t="e">
        <f>SUM(G144,#REF!,G171)</f>
        <v>#REF!</v>
      </c>
      <c r="H143" s="165" t="e">
        <f>SUM(H144,#REF!,H171)</f>
        <v>#REF!</v>
      </c>
      <c r="I143" s="165" t="e">
        <f>SUM(I144,#REF!,I171)</f>
        <v>#REF!</v>
      </c>
      <c r="J143" s="165" t="e">
        <f>SUM(J144,#REF!,J171)</f>
        <v>#REF!</v>
      </c>
      <c r="K143" s="165" t="e">
        <f>SUM(K144,#REF!,K171)</f>
        <v>#REF!</v>
      </c>
      <c r="L143" s="165" t="e">
        <f>SUM(L144,#REF!,L171)</f>
        <v>#REF!</v>
      </c>
      <c r="M143" s="165" t="e">
        <f>SUM(M144,#REF!,M171)</f>
        <v>#REF!</v>
      </c>
      <c r="N143" s="165" t="e">
        <f>SUM(N144,#REF!,N171)</f>
        <v>#REF!</v>
      </c>
      <c r="O143" s="165" t="e">
        <f>SUM(O144,#REF!,O171)</f>
        <v>#REF!</v>
      </c>
      <c r="P143" s="165" t="e">
        <f>SUM(P144,#REF!,P171)</f>
        <v>#REF!</v>
      </c>
      <c r="Q143" s="114">
        <f>SUM(Q144)</f>
        <v>0</v>
      </c>
      <c r="R143" s="114">
        <f>SUM(R144)</f>
        <v>0</v>
      </c>
      <c r="S143" s="115" t="e">
        <f aca="true" t="shared" si="41" ref="S143:S149">ROUND((R143/Q143)*100,2)</f>
        <v>#DIV/0!</v>
      </c>
      <c r="T143" s="125"/>
      <c r="U143" s="116"/>
      <c r="V143" s="118"/>
      <c r="W143" s="118"/>
      <c r="X143" s="118"/>
      <c r="Y143" s="118"/>
      <c r="Z143" s="118"/>
      <c r="AA143" s="118"/>
      <c r="AB143" s="118"/>
    </row>
    <row r="144" spans="1:28" s="127" customFormat="1" ht="30" customHeight="1" hidden="1">
      <c r="A144" s="120"/>
      <c r="B144" s="121">
        <v>60016</v>
      </c>
      <c r="C144" s="121"/>
      <c r="D144" s="122" t="s">
        <v>182</v>
      </c>
      <c r="E144" s="123" t="s">
        <v>64</v>
      </c>
      <c r="F144" s="149">
        <f aca="true" t="shared" si="42" ref="F144:P144">SUM(F145:F145)</f>
        <v>0</v>
      </c>
      <c r="G144" s="149">
        <f t="shared" si="42"/>
        <v>2000</v>
      </c>
      <c r="H144" s="149">
        <f t="shared" si="42"/>
        <v>0</v>
      </c>
      <c r="I144" s="149">
        <f t="shared" si="42"/>
        <v>0</v>
      </c>
      <c r="J144" s="149">
        <f t="shared" si="42"/>
        <v>0</v>
      </c>
      <c r="K144" s="149">
        <f t="shared" si="42"/>
        <v>0</v>
      </c>
      <c r="L144" s="149">
        <f t="shared" si="42"/>
        <v>0</v>
      </c>
      <c r="M144" s="149">
        <f t="shared" si="42"/>
        <v>0</v>
      </c>
      <c r="N144" s="149">
        <f t="shared" si="42"/>
        <v>0</v>
      </c>
      <c r="O144" s="149">
        <f t="shared" si="42"/>
        <v>0</v>
      </c>
      <c r="P144" s="149">
        <f t="shared" si="42"/>
        <v>0</v>
      </c>
      <c r="Q144" s="114">
        <f>SUM(Q145:Q145)</f>
        <v>0</v>
      </c>
      <c r="R144" s="114">
        <f>SUM(R145:R145)</f>
        <v>0</v>
      </c>
      <c r="S144" s="115" t="e">
        <f t="shared" si="41"/>
        <v>#DIV/0!</v>
      </c>
      <c r="T144" s="125"/>
      <c r="U144" s="116"/>
      <c r="V144" s="126"/>
      <c r="W144" s="126"/>
      <c r="X144" s="126"/>
      <c r="Y144" s="126"/>
      <c r="Z144" s="126"/>
      <c r="AA144" s="126"/>
      <c r="AB144" s="126"/>
    </row>
    <row r="145" spans="1:28" s="134" customFormat="1" ht="30" customHeight="1" hidden="1">
      <c r="A145" s="120"/>
      <c r="B145" s="128"/>
      <c r="C145" s="128">
        <v>2440</v>
      </c>
      <c r="D145" s="129"/>
      <c r="E145" s="130" t="s">
        <v>221</v>
      </c>
      <c r="F145" s="147">
        <v>0</v>
      </c>
      <c r="G145" s="147">
        <v>2000</v>
      </c>
      <c r="H145" s="147"/>
      <c r="I145" s="147"/>
      <c r="J145" s="147"/>
      <c r="K145" s="147"/>
      <c r="L145" s="147"/>
      <c r="M145" s="147"/>
      <c r="N145" s="147"/>
      <c r="O145" s="147"/>
      <c r="P145" s="147"/>
      <c r="Q145" s="132">
        <v>0</v>
      </c>
      <c r="R145" s="164">
        <v>0</v>
      </c>
      <c r="S145" s="291" t="e">
        <f t="shared" si="41"/>
        <v>#DIV/0!</v>
      </c>
      <c r="T145" s="125"/>
      <c r="U145" s="116"/>
      <c r="V145" s="133"/>
      <c r="W145" s="133"/>
      <c r="X145" s="133"/>
      <c r="Y145" s="133"/>
      <c r="Z145" s="133"/>
      <c r="AA145" s="133"/>
      <c r="AB145" s="133"/>
    </row>
    <row r="146" spans="1:28" s="119" customFormat="1" ht="30" customHeight="1" hidden="1">
      <c r="A146" s="109">
        <v>900</v>
      </c>
      <c r="B146" s="110"/>
      <c r="C146" s="110"/>
      <c r="D146" s="111"/>
      <c r="E146" s="112" t="s">
        <v>83</v>
      </c>
      <c r="F146" s="165" t="e">
        <f>SUM(F147,#REF!,F191)</f>
        <v>#REF!</v>
      </c>
      <c r="G146" s="165" t="e">
        <f>SUM(G147,#REF!,G191)</f>
        <v>#REF!</v>
      </c>
      <c r="H146" s="165" t="e">
        <f>SUM(H147,#REF!,H191)</f>
        <v>#REF!</v>
      </c>
      <c r="I146" s="165" t="e">
        <f>SUM(I147,#REF!,I191)</f>
        <v>#REF!</v>
      </c>
      <c r="J146" s="165" t="e">
        <f>SUM(J147,#REF!,J191)</f>
        <v>#REF!</v>
      </c>
      <c r="K146" s="165" t="e">
        <f>SUM(K147,#REF!,K191)</f>
        <v>#REF!</v>
      </c>
      <c r="L146" s="165" t="e">
        <f>SUM(L147,#REF!,L191)</f>
        <v>#REF!</v>
      </c>
      <c r="M146" s="165" t="e">
        <f>SUM(M147,#REF!,M191)</f>
        <v>#REF!</v>
      </c>
      <c r="N146" s="165" t="e">
        <f>SUM(N147,#REF!,N191)</f>
        <v>#REF!</v>
      </c>
      <c r="O146" s="165" t="e">
        <f>SUM(O147,#REF!,O191)</f>
        <v>#REF!</v>
      </c>
      <c r="P146" s="165" t="e">
        <f>SUM(P147,#REF!,P191)</f>
        <v>#REF!</v>
      </c>
      <c r="Q146" s="114">
        <f>SUM(Q147)</f>
        <v>0</v>
      </c>
      <c r="R146" s="114">
        <f>SUM(R147)</f>
        <v>0</v>
      </c>
      <c r="S146" s="115" t="e">
        <f t="shared" si="41"/>
        <v>#DIV/0!</v>
      </c>
      <c r="T146" s="125"/>
      <c r="U146" s="116"/>
      <c r="V146" s="118"/>
      <c r="W146" s="118"/>
      <c r="X146" s="118"/>
      <c r="Y146" s="118"/>
      <c r="Z146" s="118"/>
      <c r="AA146" s="118"/>
      <c r="AB146" s="118"/>
    </row>
    <row r="147" spans="1:28" s="127" customFormat="1" ht="30" customHeight="1" hidden="1">
      <c r="A147" s="120"/>
      <c r="B147" s="121">
        <v>90001</v>
      </c>
      <c r="C147" s="121"/>
      <c r="D147" s="122" t="s">
        <v>182</v>
      </c>
      <c r="E147" s="123" t="s">
        <v>84</v>
      </c>
      <c r="F147" s="149">
        <f aca="true" t="shared" si="43" ref="F147:P147">SUM(F148:F148)</f>
        <v>0</v>
      </c>
      <c r="G147" s="149">
        <f t="shared" si="43"/>
        <v>2000</v>
      </c>
      <c r="H147" s="149">
        <f t="shared" si="43"/>
        <v>0</v>
      </c>
      <c r="I147" s="149">
        <f t="shared" si="43"/>
        <v>0</v>
      </c>
      <c r="J147" s="149">
        <f t="shared" si="43"/>
        <v>0</v>
      </c>
      <c r="K147" s="149">
        <f t="shared" si="43"/>
        <v>0</v>
      </c>
      <c r="L147" s="149">
        <f t="shared" si="43"/>
        <v>0</v>
      </c>
      <c r="M147" s="149">
        <f t="shared" si="43"/>
        <v>0</v>
      </c>
      <c r="N147" s="149">
        <f t="shared" si="43"/>
        <v>0</v>
      </c>
      <c r="O147" s="149">
        <f t="shared" si="43"/>
        <v>0</v>
      </c>
      <c r="P147" s="149">
        <f t="shared" si="43"/>
        <v>0</v>
      </c>
      <c r="Q147" s="114">
        <f>SUM(Q148:Q148)</f>
        <v>0</v>
      </c>
      <c r="R147" s="114">
        <f>SUM(R148:R148)</f>
        <v>0</v>
      </c>
      <c r="S147" s="115" t="e">
        <f t="shared" si="41"/>
        <v>#DIV/0!</v>
      </c>
      <c r="T147" s="125"/>
      <c r="U147" s="116"/>
      <c r="V147" s="126"/>
      <c r="W147" s="126"/>
      <c r="X147" s="126"/>
      <c r="Y147" s="126"/>
      <c r="Z147" s="126"/>
      <c r="AA147" s="126"/>
      <c r="AB147" s="126"/>
    </row>
    <row r="148" spans="1:28" s="134" customFormat="1" ht="30" customHeight="1" hidden="1">
      <c r="A148" s="120"/>
      <c r="B148" s="128"/>
      <c r="C148" s="128">
        <v>6260</v>
      </c>
      <c r="D148" s="129"/>
      <c r="E148" s="130" t="s">
        <v>50</v>
      </c>
      <c r="F148" s="147">
        <v>0</v>
      </c>
      <c r="G148" s="147">
        <v>2000</v>
      </c>
      <c r="H148" s="147"/>
      <c r="I148" s="147"/>
      <c r="J148" s="147"/>
      <c r="K148" s="147"/>
      <c r="L148" s="147"/>
      <c r="M148" s="147"/>
      <c r="N148" s="147"/>
      <c r="O148" s="147"/>
      <c r="P148" s="147"/>
      <c r="Q148" s="132">
        <v>0</v>
      </c>
      <c r="R148" s="164">
        <v>0</v>
      </c>
      <c r="S148" s="291" t="e">
        <f t="shared" si="41"/>
        <v>#DIV/0!</v>
      </c>
      <c r="T148" s="125"/>
      <c r="U148" s="116"/>
      <c r="V148" s="133"/>
      <c r="W148" s="133"/>
      <c r="X148" s="133"/>
      <c r="Y148" s="133"/>
      <c r="Z148" s="133"/>
      <c r="AA148" s="133"/>
      <c r="AB148" s="133"/>
    </row>
    <row r="149" spans="1:28" s="3" customFormat="1" ht="11.25" hidden="1">
      <c r="A149" s="423" t="s">
        <v>216</v>
      </c>
      <c r="B149" s="459"/>
      <c r="C149" s="459"/>
      <c r="D149" s="459"/>
      <c r="E149" s="459"/>
      <c r="F149" s="204" t="e">
        <f>SUM(#REF!,#REF!,F127,#REF!,#REF!)</f>
        <v>#REF!</v>
      </c>
      <c r="G149" s="204" t="e">
        <f>SUM(#REF!,#REF!,G127,#REF!,#REF!)</f>
        <v>#REF!</v>
      </c>
      <c r="H149" s="204" t="e">
        <f>SUM(#REF!,#REF!,H127,#REF!,#REF!)</f>
        <v>#REF!</v>
      </c>
      <c r="I149" s="204" t="e">
        <f>SUM(#REF!,#REF!,I127,#REF!,#REF!)</f>
        <v>#REF!</v>
      </c>
      <c r="J149" s="204" t="e">
        <f>SUM(#REF!,#REF!,J127,#REF!,#REF!)</f>
        <v>#REF!</v>
      </c>
      <c r="K149" s="204" t="e">
        <f>SUM(#REF!,#REF!,K127,#REF!,#REF!)</f>
        <v>#REF!</v>
      </c>
      <c r="L149" s="204" t="e">
        <f>SUM(#REF!,#REF!,L127,#REF!,#REF!)</f>
        <v>#REF!</v>
      </c>
      <c r="M149" s="204" t="e">
        <f>SUM(#REF!,#REF!,M127,#REF!,#REF!)</f>
        <v>#REF!</v>
      </c>
      <c r="N149" s="204" t="e">
        <f>SUM(#REF!,#REF!,N127,#REF!,#REF!)</f>
        <v>#REF!</v>
      </c>
      <c r="O149" s="204" t="e">
        <f>SUM(#REF!,#REF!,O127,#REF!,#REF!)</f>
        <v>#REF!</v>
      </c>
      <c r="P149" s="204" t="e">
        <f>SUM(#REF!,#REF!,P127,#REF!,#REF!)</f>
        <v>#REF!</v>
      </c>
      <c r="Q149" s="205">
        <f>SUM(Q143,Q146)</f>
        <v>0</v>
      </c>
      <c r="R149" s="205">
        <f>SUM(R143,R146)</f>
        <v>0</v>
      </c>
      <c r="S149" s="192" t="e">
        <f t="shared" si="41"/>
        <v>#DIV/0!</v>
      </c>
      <c r="T149" s="205"/>
      <c r="U149" s="191"/>
      <c r="V149" s="6"/>
      <c r="W149" s="6"/>
      <c r="X149" s="6"/>
      <c r="Y149" s="6"/>
      <c r="Z149" s="6"/>
      <c r="AA149" s="6"/>
      <c r="AB149" s="6"/>
    </row>
    <row r="150" spans="1:28" s="3" customFormat="1" ht="15.75" customHeight="1">
      <c r="A150" s="449" t="s">
        <v>215</v>
      </c>
      <c r="B150" s="457"/>
      <c r="C150" s="457"/>
      <c r="D150" s="457"/>
      <c r="E150" s="458"/>
      <c r="F150" s="190"/>
      <c r="G150" s="190"/>
      <c r="H150" s="190"/>
      <c r="I150" s="190"/>
      <c r="J150" s="190"/>
      <c r="K150" s="190"/>
      <c r="L150" s="190"/>
      <c r="M150" s="190"/>
      <c r="N150" s="190"/>
      <c r="O150" s="190"/>
      <c r="P150" s="190"/>
      <c r="Q150" s="191"/>
      <c r="R150" s="191"/>
      <c r="S150" s="192"/>
      <c r="T150" s="191"/>
      <c r="U150" s="191"/>
      <c r="V150" s="6"/>
      <c r="W150" s="6"/>
      <c r="X150" s="6"/>
      <c r="Y150" s="6"/>
      <c r="Z150" s="6"/>
      <c r="AA150" s="6"/>
      <c r="AB150" s="6"/>
    </row>
    <row r="151" spans="1:28" s="119" customFormat="1" ht="9.75">
      <c r="A151" s="109">
        <v>600</v>
      </c>
      <c r="B151" s="110"/>
      <c r="C151" s="110"/>
      <c r="D151" s="111"/>
      <c r="E151" s="112" t="s">
        <v>62</v>
      </c>
      <c r="F151" s="165" t="e">
        <f>SUM(F152,#REF!,#REF!)</f>
        <v>#REF!</v>
      </c>
      <c r="G151" s="165" t="e">
        <f>SUM(G152,#REF!,#REF!)</f>
        <v>#REF!</v>
      </c>
      <c r="H151" s="165" t="e">
        <f>SUM(H152,#REF!,#REF!)</f>
        <v>#REF!</v>
      </c>
      <c r="I151" s="165" t="e">
        <f>SUM(I152,#REF!,#REF!)</f>
        <v>#REF!</v>
      </c>
      <c r="J151" s="165" t="e">
        <f>SUM(J152,#REF!,#REF!)</f>
        <v>#REF!</v>
      </c>
      <c r="K151" s="165" t="e">
        <f>SUM(K152,#REF!,#REF!)</f>
        <v>#REF!</v>
      </c>
      <c r="L151" s="165" t="e">
        <f>SUM(L152,#REF!,#REF!)</f>
        <v>#REF!</v>
      </c>
      <c r="M151" s="165" t="e">
        <f>SUM(M152,#REF!,#REF!)</f>
        <v>#REF!</v>
      </c>
      <c r="N151" s="165" t="e">
        <f>SUM(N152,#REF!,#REF!)</f>
        <v>#REF!</v>
      </c>
      <c r="O151" s="165" t="e">
        <f>SUM(O152,#REF!,#REF!)</f>
        <v>#REF!</v>
      </c>
      <c r="P151" s="165" t="e">
        <f>SUM(P152,#REF!,#REF!)</f>
        <v>#REF!</v>
      </c>
      <c r="Q151" s="114">
        <f>SUM(Q152)</f>
        <v>25000</v>
      </c>
      <c r="R151" s="114">
        <f>SUM(R152)</f>
        <v>25000</v>
      </c>
      <c r="S151" s="115">
        <f aca="true" t="shared" si="44" ref="S151:S157">ROUND((R151/Q151)*100,2)</f>
        <v>100</v>
      </c>
      <c r="T151" s="125"/>
      <c r="U151" s="116"/>
      <c r="V151" s="118"/>
      <c r="W151" s="118"/>
      <c r="X151" s="118"/>
      <c r="Y151" s="118"/>
      <c r="Z151" s="118"/>
      <c r="AA151" s="118"/>
      <c r="AB151" s="118"/>
    </row>
    <row r="152" spans="1:28" s="127" customFormat="1" ht="9">
      <c r="A152" s="120"/>
      <c r="B152" s="121">
        <v>60016</v>
      </c>
      <c r="C152" s="121"/>
      <c r="D152" s="122" t="s">
        <v>182</v>
      </c>
      <c r="E152" s="123" t="s">
        <v>64</v>
      </c>
      <c r="F152" s="149">
        <f aca="true" t="shared" si="45" ref="F152:P152">SUM(F153:F153)</f>
        <v>0</v>
      </c>
      <c r="G152" s="149">
        <f t="shared" si="45"/>
        <v>2000</v>
      </c>
      <c r="H152" s="149">
        <f t="shared" si="45"/>
        <v>0</v>
      </c>
      <c r="I152" s="149">
        <f t="shared" si="45"/>
        <v>0</v>
      </c>
      <c r="J152" s="149">
        <f t="shared" si="45"/>
        <v>0</v>
      </c>
      <c r="K152" s="149">
        <f t="shared" si="45"/>
        <v>0</v>
      </c>
      <c r="L152" s="149">
        <f t="shared" si="45"/>
        <v>0</v>
      </c>
      <c r="M152" s="149">
        <f t="shared" si="45"/>
        <v>0</v>
      </c>
      <c r="N152" s="149">
        <f t="shared" si="45"/>
        <v>0</v>
      </c>
      <c r="O152" s="149">
        <f t="shared" si="45"/>
        <v>0</v>
      </c>
      <c r="P152" s="149">
        <f t="shared" si="45"/>
        <v>0</v>
      </c>
      <c r="Q152" s="114">
        <f>SUM(Q153:Q153)</f>
        <v>25000</v>
      </c>
      <c r="R152" s="114">
        <f>SUM(R153:R153)</f>
        <v>25000</v>
      </c>
      <c r="S152" s="115">
        <f t="shared" si="44"/>
        <v>100</v>
      </c>
      <c r="T152" s="125"/>
      <c r="U152" s="116"/>
      <c r="V152" s="126"/>
      <c r="W152" s="126"/>
      <c r="X152" s="126"/>
      <c r="Y152" s="126"/>
      <c r="Z152" s="126"/>
      <c r="AA152" s="126"/>
      <c r="AB152" s="126"/>
    </row>
    <row r="153" spans="1:28" s="134" customFormat="1" ht="19.5">
      <c r="A153" s="120"/>
      <c r="B153" s="128"/>
      <c r="C153" s="128">
        <v>2440</v>
      </c>
      <c r="D153" s="129"/>
      <c r="E153" s="130" t="s">
        <v>221</v>
      </c>
      <c r="F153" s="147">
        <v>0</v>
      </c>
      <c r="G153" s="147">
        <v>2000</v>
      </c>
      <c r="H153" s="147"/>
      <c r="I153" s="147"/>
      <c r="J153" s="147"/>
      <c r="K153" s="147"/>
      <c r="L153" s="147"/>
      <c r="M153" s="147"/>
      <c r="N153" s="147"/>
      <c r="O153" s="147"/>
      <c r="P153" s="147"/>
      <c r="Q153" s="132">
        <v>25000</v>
      </c>
      <c r="R153" s="164">
        <v>25000</v>
      </c>
      <c r="S153" s="291">
        <f t="shared" si="44"/>
        <v>100</v>
      </c>
      <c r="T153" s="125"/>
      <c r="U153" s="116"/>
      <c r="V153" s="133"/>
      <c r="W153" s="133"/>
      <c r="X153" s="133"/>
      <c r="Y153" s="133"/>
      <c r="Z153" s="133"/>
      <c r="AA153" s="133"/>
      <c r="AB153" s="133"/>
    </row>
    <row r="154" spans="1:28" s="119" customFormat="1" ht="9.75">
      <c r="A154" s="109">
        <v>921</v>
      </c>
      <c r="B154" s="110"/>
      <c r="C154" s="110"/>
      <c r="D154" s="111"/>
      <c r="E154" s="112" t="s">
        <v>86</v>
      </c>
      <c r="F154" s="165" t="e">
        <f>SUM(F155,#REF!,#REF!)</f>
        <v>#REF!</v>
      </c>
      <c r="G154" s="165" t="e">
        <f>SUM(G155,#REF!,#REF!)</f>
        <v>#REF!</v>
      </c>
      <c r="H154" s="165" t="e">
        <f>SUM(H155,#REF!,#REF!)</f>
        <v>#REF!</v>
      </c>
      <c r="I154" s="165" t="e">
        <f>SUM(I155,#REF!,#REF!)</f>
        <v>#REF!</v>
      </c>
      <c r="J154" s="165" t="e">
        <f>SUM(J155,#REF!,#REF!)</f>
        <v>#REF!</v>
      </c>
      <c r="K154" s="165" t="e">
        <f>SUM(K155,#REF!,#REF!)</f>
        <v>#REF!</v>
      </c>
      <c r="L154" s="165" t="e">
        <f>SUM(L155,#REF!,#REF!)</f>
        <v>#REF!</v>
      </c>
      <c r="M154" s="165" t="e">
        <f>SUM(M155,#REF!,#REF!)</f>
        <v>#REF!</v>
      </c>
      <c r="N154" s="165" t="e">
        <f>SUM(N155,#REF!,#REF!)</f>
        <v>#REF!</v>
      </c>
      <c r="O154" s="165" t="e">
        <f>SUM(O155,#REF!,#REF!)</f>
        <v>#REF!</v>
      </c>
      <c r="P154" s="165" t="e">
        <f>SUM(P155,#REF!,#REF!)</f>
        <v>#REF!</v>
      </c>
      <c r="Q154" s="114">
        <f>SUM(Q155)</f>
        <v>5000</v>
      </c>
      <c r="R154" s="114">
        <f>SUM(R155)</f>
        <v>5000</v>
      </c>
      <c r="S154" s="115">
        <f>ROUND((R154/Q154)*100,2)</f>
        <v>100</v>
      </c>
      <c r="T154" s="125"/>
      <c r="U154" s="116"/>
      <c r="V154" s="118"/>
      <c r="W154" s="118"/>
      <c r="X154" s="118"/>
      <c r="Y154" s="118"/>
      <c r="Z154" s="118"/>
      <c r="AA154" s="118"/>
      <c r="AB154" s="118"/>
    </row>
    <row r="155" spans="1:28" s="127" customFormat="1" ht="9">
      <c r="A155" s="120"/>
      <c r="B155" s="121">
        <v>92195</v>
      </c>
      <c r="C155" s="121"/>
      <c r="D155" s="122" t="s">
        <v>182</v>
      </c>
      <c r="E155" s="123" t="s">
        <v>59</v>
      </c>
      <c r="F155" s="149">
        <f aca="true" t="shared" si="46" ref="F155:P155">SUM(F156:F156)</f>
        <v>0</v>
      </c>
      <c r="G155" s="149">
        <f t="shared" si="46"/>
        <v>2000</v>
      </c>
      <c r="H155" s="149">
        <f t="shared" si="46"/>
        <v>0</v>
      </c>
      <c r="I155" s="149">
        <f t="shared" si="46"/>
        <v>0</v>
      </c>
      <c r="J155" s="149">
        <f t="shared" si="46"/>
        <v>0</v>
      </c>
      <c r="K155" s="149">
        <f t="shared" si="46"/>
        <v>0</v>
      </c>
      <c r="L155" s="149">
        <f t="shared" si="46"/>
        <v>0</v>
      </c>
      <c r="M155" s="149">
        <f t="shared" si="46"/>
        <v>0</v>
      </c>
      <c r="N155" s="149">
        <f t="shared" si="46"/>
        <v>0</v>
      </c>
      <c r="O155" s="149">
        <f t="shared" si="46"/>
        <v>0</v>
      </c>
      <c r="P155" s="149">
        <f t="shared" si="46"/>
        <v>0</v>
      </c>
      <c r="Q155" s="114">
        <f>SUM(Q156:Q156)</f>
        <v>5000</v>
      </c>
      <c r="R155" s="114">
        <f>SUM(R156:R156)</f>
        <v>5000</v>
      </c>
      <c r="S155" s="115">
        <f>ROUND((R155/Q155)*100,2)</f>
        <v>100</v>
      </c>
      <c r="T155" s="125"/>
      <c r="U155" s="116"/>
      <c r="V155" s="126"/>
      <c r="W155" s="126"/>
      <c r="X155" s="126"/>
      <c r="Y155" s="126"/>
      <c r="Z155" s="126"/>
      <c r="AA155" s="126"/>
      <c r="AB155" s="126"/>
    </row>
    <row r="156" spans="1:28" s="134" customFormat="1" ht="19.5">
      <c r="A156" s="120"/>
      <c r="B156" s="128"/>
      <c r="C156" s="128">
        <v>2440</v>
      </c>
      <c r="D156" s="129"/>
      <c r="E156" s="130" t="s">
        <v>221</v>
      </c>
      <c r="F156" s="147">
        <v>0</v>
      </c>
      <c r="G156" s="147">
        <v>2000</v>
      </c>
      <c r="H156" s="147"/>
      <c r="I156" s="147"/>
      <c r="J156" s="147"/>
      <c r="K156" s="147"/>
      <c r="L156" s="147"/>
      <c r="M156" s="147"/>
      <c r="N156" s="147"/>
      <c r="O156" s="147"/>
      <c r="P156" s="147"/>
      <c r="Q156" s="132">
        <v>5000</v>
      </c>
      <c r="R156" s="164">
        <v>5000</v>
      </c>
      <c r="S156" s="291">
        <f>ROUND((R156/Q156)*100,2)</f>
        <v>100</v>
      </c>
      <c r="T156" s="125"/>
      <c r="U156" s="116"/>
      <c r="V156" s="133"/>
      <c r="W156" s="133"/>
      <c r="X156" s="133"/>
      <c r="Y156" s="133"/>
      <c r="Z156" s="133"/>
      <c r="AA156" s="133"/>
      <c r="AB156" s="133"/>
    </row>
    <row r="157" spans="1:28" s="3" customFormat="1" ht="11.25">
      <c r="A157" s="423" t="s">
        <v>216</v>
      </c>
      <c r="B157" s="459"/>
      <c r="C157" s="459"/>
      <c r="D157" s="459"/>
      <c r="E157" s="459"/>
      <c r="F157" s="204" t="e">
        <f>SUM(#REF!,#REF!,F133,#REF!,#REF!)</f>
        <v>#REF!</v>
      </c>
      <c r="G157" s="204" t="e">
        <f>SUM(#REF!,#REF!,G133,#REF!,#REF!)</f>
        <v>#REF!</v>
      </c>
      <c r="H157" s="204" t="e">
        <f>SUM(#REF!,#REF!,H133,#REF!,#REF!)</f>
        <v>#REF!</v>
      </c>
      <c r="I157" s="204" t="e">
        <f>SUM(#REF!,#REF!,I133,#REF!,#REF!)</f>
        <v>#REF!</v>
      </c>
      <c r="J157" s="204" t="e">
        <f>SUM(#REF!,#REF!,J133,#REF!,#REF!)</f>
        <v>#REF!</v>
      </c>
      <c r="K157" s="204" t="e">
        <f>SUM(#REF!,#REF!,K133,#REF!,#REF!)</f>
        <v>#REF!</v>
      </c>
      <c r="L157" s="204" t="e">
        <f>SUM(#REF!,#REF!,L133,#REF!,#REF!)</f>
        <v>#REF!</v>
      </c>
      <c r="M157" s="204" t="e">
        <f>SUM(#REF!,#REF!,M133,#REF!,#REF!)</f>
        <v>#REF!</v>
      </c>
      <c r="N157" s="204" t="e">
        <f>SUM(#REF!,#REF!,N133,#REF!,#REF!)</f>
        <v>#REF!</v>
      </c>
      <c r="O157" s="204" t="e">
        <f>SUM(#REF!,#REF!,O133,#REF!,#REF!)</f>
        <v>#REF!</v>
      </c>
      <c r="P157" s="204" t="e">
        <f>SUM(#REF!,#REF!,P133,#REF!,#REF!)</f>
        <v>#REF!</v>
      </c>
      <c r="Q157" s="205">
        <f>SUM(Q151,Q154)</f>
        <v>30000</v>
      </c>
      <c r="R157" s="205">
        <f>SUM(R151,R154)</f>
        <v>30000</v>
      </c>
      <c r="S157" s="192">
        <f t="shared" si="44"/>
        <v>100</v>
      </c>
      <c r="T157" s="205"/>
      <c r="U157" s="191"/>
      <c r="V157" s="6"/>
      <c r="W157" s="6"/>
      <c r="X157" s="6"/>
      <c r="Y157" s="6"/>
      <c r="Z157" s="6"/>
      <c r="AA157" s="6"/>
      <c r="AB157" s="6"/>
    </row>
    <row r="158" spans="1:28" s="3" customFormat="1" ht="23.25" customHeight="1">
      <c r="A158" s="449" t="s">
        <v>270</v>
      </c>
      <c r="B158" s="457"/>
      <c r="C158" s="457"/>
      <c r="D158" s="457"/>
      <c r="E158" s="458"/>
      <c r="F158" s="190"/>
      <c r="G158" s="190"/>
      <c r="H158" s="190"/>
      <c r="I158" s="190"/>
      <c r="J158" s="190"/>
      <c r="K158" s="190"/>
      <c r="L158" s="190"/>
      <c r="M158" s="190"/>
      <c r="N158" s="190"/>
      <c r="O158" s="190"/>
      <c r="P158" s="190"/>
      <c r="Q158" s="191"/>
      <c r="R158" s="191"/>
      <c r="S158" s="192"/>
      <c r="T158" s="191"/>
      <c r="U158" s="191"/>
      <c r="V158" s="6"/>
      <c r="W158" s="6"/>
      <c r="X158" s="6"/>
      <c r="Y158" s="6"/>
      <c r="Z158" s="6"/>
      <c r="AA158" s="6"/>
      <c r="AB158" s="6"/>
    </row>
    <row r="159" spans="1:28" s="119" customFormat="1" ht="9.75" hidden="1">
      <c r="A159" s="109">
        <v>750</v>
      </c>
      <c r="B159" s="110"/>
      <c r="C159" s="110"/>
      <c r="D159" s="111"/>
      <c r="E159" s="112" t="s">
        <v>66</v>
      </c>
      <c r="F159" s="165" t="e">
        <f>SUM(F160,#REF!,F197)</f>
        <v>#REF!</v>
      </c>
      <c r="G159" s="165" t="e">
        <f>SUM(G160,#REF!,G197)</f>
        <v>#REF!</v>
      </c>
      <c r="H159" s="165" t="e">
        <f>SUM(H160,#REF!,H197)</f>
        <v>#REF!</v>
      </c>
      <c r="I159" s="165" t="e">
        <f>SUM(I160,#REF!,I197)</f>
        <v>#REF!</v>
      </c>
      <c r="J159" s="165" t="e">
        <f>SUM(J160,#REF!,J197)</f>
        <v>#REF!</v>
      </c>
      <c r="K159" s="165" t="e">
        <f>SUM(K160,#REF!,K197)</f>
        <v>#REF!</v>
      </c>
      <c r="L159" s="165" t="e">
        <f>SUM(L160,#REF!,L197)</f>
        <v>#REF!</v>
      </c>
      <c r="M159" s="165" t="e">
        <f>SUM(M160,#REF!,M197)</f>
        <v>#REF!</v>
      </c>
      <c r="N159" s="165" t="e">
        <f>SUM(N160,#REF!,N197)</f>
        <v>#REF!</v>
      </c>
      <c r="O159" s="165" t="e">
        <f>SUM(O160,#REF!,O197)</f>
        <v>#REF!</v>
      </c>
      <c r="P159" s="165" t="e">
        <f>SUM(P160,#REF!,P197)</f>
        <v>#REF!</v>
      </c>
      <c r="Q159" s="114">
        <f>SUM(Q160)</f>
        <v>0</v>
      </c>
      <c r="R159" s="114">
        <f>SUM(R160)</f>
        <v>0</v>
      </c>
      <c r="S159" s="115" t="e">
        <f aca="true" t="shared" si="47" ref="S159:S195">ROUND((R159/Q159)*100,2)</f>
        <v>#DIV/0!</v>
      </c>
      <c r="T159" s="125"/>
      <c r="U159" s="116"/>
      <c r="V159" s="118"/>
      <c r="W159" s="118"/>
      <c r="X159" s="118"/>
      <c r="Y159" s="118"/>
      <c r="Z159" s="118"/>
      <c r="AA159" s="118"/>
      <c r="AB159" s="118"/>
    </row>
    <row r="160" spans="1:28" s="127" customFormat="1" ht="9" hidden="1">
      <c r="A160" s="120"/>
      <c r="B160" s="121">
        <v>75023</v>
      </c>
      <c r="C160" s="121"/>
      <c r="D160" s="122" t="s">
        <v>182</v>
      </c>
      <c r="E160" s="123" t="s">
        <v>220</v>
      </c>
      <c r="F160" s="149">
        <f aca="true" t="shared" si="48" ref="F160:P160">SUM(F161:F161)</f>
        <v>0</v>
      </c>
      <c r="G160" s="149">
        <f t="shared" si="48"/>
        <v>2000</v>
      </c>
      <c r="H160" s="149">
        <f t="shared" si="48"/>
        <v>0</v>
      </c>
      <c r="I160" s="149">
        <f t="shared" si="48"/>
        <v>0</v>
      </c>
      <c r="J160" s="149">
        <f t="shared" si="48"/>
        <v>0</v>
      </c>
      <c r="K160" s="149">
        <f t="shared" si="48"/>
        <v>0</v>
      </c>
      <c r="L160" s="149">
        <f t="shared" si="48"/>
        <v>0</v>
      </c>
      <c r="M160" s="149">
        <f t="shared" si="48"/>
        <v>0</v>
      </c>
      <c r="N160" s="149">
        <f t="shared" si="48"/>
        <v>0</v>
      </c>
      <c r="O160" s="149">
        <f t="shared" si="48"/>
        <v>0</v>
      </c>
      <c r="P160" s="149">
        <f t="shared" si="48"/>
        <v>0</v>
      </c>
      <c r="Q160" s="114">
        <f>SUM(Q161:Q162)</f>
        <v>0</v>
      </c>
      <c r="R160" s="114">
        <f>SUM(R161:R162)</f>
        <v>0</v>
      </c>
      <c r="S160" s="115" t="e">
        <f t="shared" si="47"/>
        <v>#DIV/0!</v>
      </c>
      <c r="T160" s="125"/>
      <c r="U160" s="116"/>
      <c r="V160" s="126"/>
      <c r="W160" s="126"/>
      <c r="X160" s="126"/>
      <c r="Y160" s="126"/>
      <c r="Z160" s="126"/>
      <c r="AA160" s="126"/>
      <c r="AB160" s="126"/>
    </row>
    <row r="161" spans="1:28" s="134" customFormat="1" ht="29.25" hidden="1">
      <c r="A161" s="120"/>
      <c r="B161" s="128"/>
      <c r="C161" s="128">
        <v>2700</v>
      </c>
      <c r="D161" s="129"/>
      <c r="E161" s="130" t="s">
        <v>183</v>
      </c>
      <c r="F161" s="147">
        <v>0</v>
      </c>
      <c r="G161" s="147">
        <v>2000</v>
      </c>
      <c r="H161" s="147"/>
      <c r="I161" s="147"/>
      <c r="J161" s="147"/>
      <c r="K161" s="147"/>
      <c r="L161" s="147"/>
      <c r="M161" s="147"/>
      <c r="N161" s="147"/>
      <c r="O161" s="147"/>
      <c r="P161" s="147"/>
      <c r="Q161" s="132">
        <v>0</v>
      </c>
      <c r="R161" s="164">
        <v>0</v>
      </c>
      <c r="S161" s="291" t="e">
        <f t="shared" si="47"/>
        <v>#DIV/0!</v>
      </c>
      <c r="T161" s="125"/>
      <c r="U161" s="116"/>
      <c r="V161" s="133"/>
      <c r="W161" s="133"/>
      <c r="X161" s="133"/>
      <c r="Y161" s="133"/>
      <c r="Z161" s="133"/>
      <c r="AA161" s="133"/>
      <c r="AB161" s="133"/>
    </row>
    <row r="162" spans="1:28" s="134" customFormat="1" ht="29.25" hidden="1">
      <c r="A162" s="120"/>
      <c r="B162" s="128"/>
      <c r="C162" s="128">
        <v>6290</v>
      </c>
      <c r="D162" s="129"/>
      <c r="E162" s="130" t="s">
        <v>219</v>
      </c>
      <c r="F162" s="147">
        <v>0</v>
      </c>
      <c r="G162" s="147">
        <v>2000</v>
      </c>
      <c r="H162" s="147"/>
      <c r="I162" s="147"/>
      <c r="J162" s="147"/>
      <c r="K162" s="147"/>
      <c r="L162" s="147"/>
      <c r="M162" s="147"/>
      <c r="N162" s="147"/>
      <c r="O162" s="147"/>
      <c r="P162" s="147"/>
      <c r="Q162" s="132">
        <v>0</v>
      </c>
      <c r="R162" s="164">
        <v>0</v>
      </c>
      <c r="S162" s="291" t="e">
        <f t="shared" si="47"/>
        <v>#DIV/0!</v>
      </c>
      <c r="T162" s="125"/>
      <c r="U162" s="116"/>
      <c r="V162" s="133"/>
      <c r="W162" s="133"/>
      <c r="X162" s="133"/>
      <c r="Y162" s="133"/>
      <c r="Z162" s="133"/>
      <c r="AA162" s="133"/>
      <c r="AB162" s="133"/>
    </row>
    <row r="163" spans="1:28" s="119" customFormat="1" ht="9.75">
      <c r="A163" s="109">
        <v>600</v>
      </c>
      <c r="B163" s="110"/>
      <c r="C163" s="110"/>
      <c r="D163" s="111"/>
      <c r="E163" s="112" t="s">
        <v>62</v>
      </c>
      <c r="F163" s="165" t="e">
        <f>SUM(F164,#REF!,F194)</f>
        <v>#REF!</v>
      </c>
      <c r="G163" s="165" t="e">
        <f>SUM(G164,#REF!,G194)</f>
        <v>#REF!</v>
      </c>
      <c r="H163" s="165" t="e">
        <f>SUM(H164,#REF!,H194)</f>
        <v>#REF!</v>
      </c>
      <c r="I163" s="165" t="e">
        <f>SUM(I164,#REF!,I194)</f>
        <v>#REF!</v>
      </c>
      <c r="J163" s="165" t="e">
        <f>SUM(J164,#REF!,J194)</f>
        <v>#REF!</v>
      </c>
      <c r="K163" s="165" t="e">
        <f>SUM(K164,#REF!,K194)</f>
        <v>#REF!</v>
      </c>
      <c r="L163" s="165" t="e">
        <f>SUM(L164,#REF!,L194)</f>
        <v>#REF!</v>
      </c>
      <c r="M163" s="165" t="e">
        <f>SUM(M164,#REF!,M194)</f>
        <v>#REF!</v>
      </c>
      <c r="N163" s="165" t="e">
        <f>SUM(N164,#REF!,N194)</f>
        <v>#REF!</v>
      </c>
      <c r="O163" s="165" t="e">
        <f>SUM(O164,#REF!,O194)</f>
        <v>#REF!</v>
      </c>
      <c r="P163" s="165" t="e">
        <f>SUM(P164,#REF!,P194)</f>
        <v>#REF!</v>
      </c>
      <c r="Q163" s="114">
        <f>SUM(Q164)</f>
        <v>7000</v>
      </c>
      <c r="R163" s="114">
        <f>SUM(R164)</f>
        <v>7000</v>
      </c>
      <c r="S163" s="115">
        <f>ROUND((R163/Q163)*100,2)</f>
        <v>100</v>
      </c>
      <c r="T163" s="125"/>
      <c r="U163" s="116"/>
      <c r="V163" s="118"/>
      <c r="W163" s="118"/>
      <c r="X163" s="118"/>
      <c r="Y163" s="118"/>
      <c r="Z163" s="118"/>
      <c r="AA163" s="118"/>
      <c r="AB163" s="118"/>
    </row>
    <row r="164" spans="1:28" s="127" customFormat="1" ht="9">
      <c r="A164" s="120"/>
      <c r="B164" s="121">
        <v>60095</v>
      </c>
      <c r="C164" s="121"/>
      <c r="D164" s="122" t="s">
        <v>182</v>
      </c>
      <c r="E164" s="123" t="s">
        <v>59</v>
      </c>
      <c r="F164" s="149" t="e">
        <f aca="true" t="shared" si="49" ref="F164:P164">SUM(F166:F166)</f>
        <v>#REF!</v>
      </c>
      <c r="G164" s="149" t="e">
        <f t="shared" si="49"/>
        <v>#REF!</v>
      </c>
      <c r="H164" s="149" t="e">
        <f t="shared" si="49"/>
        <v>#REF!</v>
      </c>
      <c r="I164" s="149" t="e">
        <f t="shared" si="49"/>
        <v>#REF!</v>
      </c>
      <c r="J164" s="149" t="e">
        <f t="shared" si="49"/>
        <v>#REF!</v>
      </c>
      <c r="K164" s="149" t="e">
        <f t="shared" si="49"/>
        <v>#REF!</v>
      </c>
      <c r="L164" s="149" t="e">
        <f t="shared" si="49"/>
        <v>#REF!</v>
      </c>
      <c r="M164" s="149" t="e">
        <f t="shared" si="49"/>
        <v>#REF!</v>
      </c>
      <c r="N164" s="149" t="e">
        <f t="shared" si="49"/>
        <v>#REF!</v>
      </c>
      <c r="O164" s="149" t="e">
        <f t="shared" si="49"/>
        <v>#REF!</v>
      </c>
      <c r="P164" s="149" t="e">
        <f t="shared" si="49"/>
        <v>#REF!</v>
      </c>
      <c r="Q164" s="114">
        <f>SUM(Q165)</f>
        <v>7000</v>
      </c>
      <c r="R164" s="114">
        <f>SUM(R165)</f>
        <v>7000</v>
      </c>
      <c r="S164" s="115">
        <f>ROUND((R164/Q164)*100,2)</f>
        <v>100</v>
      </c>
      <c r="T164" s="125"/>
      <c r="U164" s="116"/>
      <c r="V164" s="126"/>
      <c r="W164" s="126"/>
      <c r="X164" s="126"/>
      <c r="Y164" s="126"/>
      <c r="Z164" s="126"/>
      <c r="AA164" s="126"/>
      <c r="AB164" s="126"/>
    </row>
    <row r="165" spans="1:28" s="134" customFormat="1" ht="29.25">
      <c r="A165" s="120"/>
      <c r="B165" s="128"/>
      <c r="C165" s="128">
        <v>2700</v>
      </c>
      <c r="D165" s="129"/>
      <c r="E165" s="130" t="s">
        <v>230</v>
      </c>
      <c r="F165" s="147"/>
      <c r="G165" s="147"/>
      <c r="H165" s="147"/>
      <c r="I165" s="147"/>
      <c r="J165" s="147"/>
      <c r="K165" s="147"/>
      <c r="L165" s="147"/>
      <c r="M165" s="147"/>
      <c r="N165" s="147"/>
      <c r="O165" s="147"/>
      <c r="P165" s="147"/>
      <c r="Q165" s="132">
        <v>7000</v>
      </c>
      <c r="R165" s="148">
        <v>7000</v>
      </c>
      <c r="S165" s="291">
        <f>ROUND((R165/Q165)*100,2)</f>
        <v>100</v>
      </c>
      <c r="T165" s="125"/>
      <c r="U165" s="116"/>
      <c r="V165" s="133"/>
      <c r="W165" s="133"/>
      <c r="X165" s="133"/>
      <c r="Y165" s="133"/>
      <c r="Z165" s="133"/>
      <c r="AA165" s="133"/>
      <c r="AB165" s="133"/>
    </row>
    <row r="166" spans="1:28" s="119" customFormat="1" ht="9.75">
      <c r="A166" s="109">
        <v>801</v>
      </c>
      <c r="B166" s="110"/>
      <c r="C166" s="110"/>
      <c r="D166" s="111"/>
      <c r="E166" s="112" t="s">
        <v>74</v>
      </c>
      <c r="F166" s="165" t="e">
        <f>SUM(F167,#REF!,F197)</f>
        <v>#REF!</v>
      </c>
      <c r="G166" s="165" t="e">
        <f>SUM(G167,#REF!,G197)</f>
        <v>#REF!</v>
      </c>
      <c r="H166" s="165" t="e">
        <f>SUM(H167,#REF!,H197)</f>
        <v>#REF!</v>
      </c>
      <c r="I166" s="165" t="e">
        <f>SUM(I167,#REF!,I197)</f>
        <v>#REF!</v>
      </c>
      <c r="J166" s="165" t="e">
        <f>SUM(J167,#REF!,J197)</f>
        <v>#REF!</v>
      </c>
      <c r="K166" s="165" t="e">
        <f>SUM(K167,#REF!,K197)</f>
        <v>#REF!</v>
      </c>
      <c r="L166" s="165" t="e">
        <f>SUM(L167,#REF!,L197)</f>
        <v>#REF!</v>
      </c>
      <c r="M166" s="165" t="e">
        <f>SUM(M167,#REF!,M197)</f>
        <v>#REF!</v>
      </c>
      <c r="N166" s="165" t="e">
        <f>SUM(N167,#REF!,N197)</f>
        <v>#REF!</v>
      </c>
      <c r="O166" s="165" t="e">
        <f>SUM(O167,#REF!,O197)</f>
        <v>#REF!</v>
      </c>
      <c r="P166" s="165" t="e">
        <f>SUM(P167,#REF!,P197)</f>
        <v>#REF!</v>
      </c>
      <c r="Q166" s="114">
        <f>SUM(Q167,Q171,Q175)</f>
        <v>46816</v>
      </c>
      <c r="R166" s="114">
        <f>SUM(R167,R171,R175)</f>
        <v>47241</v>
      </c>
      <c r="S166" s="115">
        <f t="shared" si="47"/>
        <v>100.91</v>
      </c>
      <c r="T166" s="125"/>
      <c r="U166" s="116"/>
      <c r="V166" s="118"/>
      <c r="W166" s="118"/>
      <c r="X166" s="118"/>
      <c r="Y166" s="118"/>
      <c r="Z166" s="118"/>
      <c r="AA166" s="118"/>
      <c r="AB166" s="118"/>
    </row>
    <row r="167" spans="1:28" s="127" customFormat="1" ht="9">
      <c r="A167" s="120"/>
      <c r="B167" s="121">
        <v>80101</v>
      </c>
      <c r="C167" s="121"/>
      <c r="D167" s="122" t="s">
        <v>182</v>
      </c>
      <c r="E167" s="123" t="s">
        <v>75</v>
      </c>
      <c r="F167" s="149">
        <f aca="true" t="shared" si="50" ref="F167:P167">SUM(F169:F169)</f>
        <v>0</v>
      </c>
      <c r="G167" s="149">
        <f t="shared" si="50"/>
        <v>2000</v>
      </c>
      <c r="H167" s="149">
        <f t="shared" si="50"/>
        <v>0</v>
      </c>
      <c r="I167" s="149">
        <f t="shared" si="50"/>
        <v>0</v>
      </c>
      <c r="J167" s="149">
        <f t="shared" si="50"/>
        <v>0</v>
      </c>
      <c r="K167" s="149">
        <f t="shared" si="50"/>
        <v>0</v>
      </c>
      <c r="L167" s="149">
        <f t="shared" si="50"/>
        <v>0</v>
      </c>
      <c r="M167" s="149">
        <f t="shared" si="50"/>
        <v>0</v>
      </c>
      <c r="N167" s="149">
        <f t="shared" si="50"/>
        <v>0</v>
      </c>
      <c r="O167" s="149">
        <f t="shared" si="50"/>
        <v>0</v>
      </c>
      <c r="P167" s="149">
        <f t="shared" si="50"/>
        <v>0</v>
      </c>
      <c r="Q167" s="114">
        <f>SUM(Q168:Q170)</f>
        <v>10063</v>
      </c>
      <c r="R167" s="114">
        <f>SUM(R168:R170)</f>
        <v>10861</v>
      </c>
      <c r="S167" s="115">
        <f t="shared" si="47"/>
        <v>107.93</v>
      </c>
      <c r="T167" s="125"/>
      <c r="U167" s="116"/>
      <c r="V167" s="126"/>
      <c r="W167" s="126"/>
      <c r="X167" s="126"/>
      <c r="Y167" s="126"/>
      <c r="Z167" s="126"/>
      <c r="AA167" s="126"/>
      <c r="AB167" s="126"/>
    </row>
    <row r="168" spans="1:28" s="134" customFormat="1" ht="9.75">
      <c r="A168" s="120"/>
      <c r="B168" s="128"/>
      <c r="C168" s="128">
        <v>970</v>
      </c>
      <c r="D168" s="129"/>
      <c r="E168" s="130" t="s">
        <v>222</v>
      </c>
      <c r="F168" s="147"/>
      <c r="G168" s="147"/>
      <c r="H168" s="147"/>
      <c r="I168" s="147"/>
      <c r="J168" s="147"/>
      <c r="K168" s="147"/>
      <c r="L168" s="147"/>
      <c r="M168" s="147"/>
      <c r="N168" s="147"/>
      <c r="O168" s="147"/>
      <c r="P168" s="147"/>
      <c r="Q168" s="132">
        <v>5519</v>
      </c>
      <c r="R168" s="148">
        <v>6317</v>
      </c>
      <c r="S168" s="291">
        <f t="shared" si="47"/>
        <v>114.46</v>
      </c>
      <c r="T168" s="125"/>
      <c r="U168" s="116"/>
      <c r="V168" s="133"/>
      <c r="W168" s="133"/>
      <c r="X168" s="133"/>
      <c r="Y168" s="133"/>
      <c r="Z168" s="133"/>
      <c r="AA168" s="133"/>
      <c r="AB168" s="133"/>
    </row>
    <row r="169" spans="1:28" s="134" customFormat="1" ht="29.25" hidden="1">
      <c r="A169" s="120"/>
      <c r="B169" s="128"/>
      <c r="C169" s="128">
        <v>2700</v>
      </c>
      <c r="D169" s="129"/>
      <c r="E169" s="130" t="s">
        <v>183</v>
      </c>
      <c r="F169" s="147">
        <v>0</v>
      </c>
      <c r="G169" s="147">
        <v>2000</v>
      </c>
      <c r="H169" s="147"/>
      <c r="I169" s="147"/>
      <c r="J169" s="147"/>
      <c r="K169" s="147"/>
      <c r="L169" s="147"/>
      <c r="M169" s="147"/>
      <c r="N169" s="147"/>
      <c r="O169" s="147"/>
      <c r="P169" s="147"/>
      <c r="Q169" s="132">
        <v>0</v>
      </c>
      <c r="R169" s="164">
        <v>0</v>
      </c>
      <c r="S169" s="291" t="e">
        <f t="shared" si="47"/>
        <v>#DIV/0!</v>
      </c>
      <c r="T169" s="125"/>
      <c r="U169" s="116"/>
      <c r="V169" s="133"/>
      <c r="W169" s="133"/>
      <c r="X169" s="133"/>
      <c r="Y169" s="133"/>
      <c r="Z169" s="133"/>
      <c r="AA169" s="133"/>
      <c r="AB169" s="133"/>
    </row>
    <row r="170" spans="1:28" s="134" customFormat="1" ht="29.25">
      <c r="A170" s="120"/>
      <c r="B170" s="128"/>
      <c r="C170" s="128">
        <v>2705</v>
      </c>
      <c r="D170" s="129"/>
      <c r="E170" s="130" t="s">
        <v>230</v>
      </c>
      <c r="F170" s="147"/>
      <c r="G170" s="147"/>
      <c r="H170" s="147"/>
      <c r="I170" s="147"/>
      <c r="J170" s="147"/>
      <c r="K170" s="147"/>
      <c r="L170" s="147"/>
      <c r="M170" s="147"/>
      <c r="N170" s="147"/>
      <c r="O170" s="147"/>
      <c r="P170" s="147"/>
      <c r="Q170" s="132">
        <v>4544</v>
      </c>
      <c r="R170" s="164">
        <v>4544</v>
      </c>
      <c r="S170" s="291">
        <f t="shared" si="47"/>
        <v>100</v>
      </c>
      <c r="T170" s="125"/>
      <c r="U170" s="116"/>
      <c r="V170" s="133"/>
      <c r="W170" s="133"/>
      <c r="X170" s="133"/>
      <c r="Y170" s="133"/>
      <c r="Z170" s="133"/>
      <c r="AA170" s="133"/>
      <c r="AB170" s="133"/>
    </row>
    <row r="171" spans="1:28" s="127" customFormat="1" ht="9">
      <c r="A171" s="120"/>
      <c r="B171" s="121">
        <v>80110</v>
      </c>
      <c r="C171" s="121"/>
      <c r="D171" s="122" t="s">
        <v>182</v>
      </c>
      <c r="E171" s="123" t="s">
        <v>203</v>
      </c>
      <c r="F171" s="149">
        <f aca="true" t="shared" si="51" ref="F171:P171">SUM(F173:F173)</f>
        <v>0</v>
      </c>
      <c r="G171" s="149">
        <f t="shared" si="51"/>
        <v>2000</v>
      </c>
      <c r="H171" s="149">
        <f t="shared" si="51"/>
        <v>0</v>
      </c>
      <c r="I171" s="149">
        <f t="shared" si="51"/>
        <v>0</v>
      </c>
      <c r="J171" s="149">
        <f t="shared" si="51"/>
        <v>0</v>
      </c>
      <c r="K171" s="149">
        <f t="shared" si="51"/>
        <v>0</v>
      </c>
      <c r="L171" s="149">
        <f t="shared" si="51"/>
        <v>0</v>
      </c>
      <c r="M171" s="149">
        <f t="shared" si="51"/>
        <v>0</v>
      </c>
      <c r="N171" s="149">
        <f t="shared" si="51"/>
        <v>0</v>
      </c>
      <c r="O171" s="149">
        <f t="shared" si="51"/>
        <v>0</v>
      </c>
      <c r="P171" s="149">
        <f t="shared" si="51"/>
        <v>0</v>
      </c>
      <c r="Q171" s="114">
        <f>SUM(Q172:Q174)</f>
        <v>30342</v>
      </c>
      <c r="R171" s="114">
        <f>SUM(R172:R174)</f>
        <v>30342</v>
      </c>
      <c r="S171" s="115">
        <f t="shared" si="47"/>
        <v>100</v>
      </c>
      <c r="T171" s="125"/>
      <c r="U171" s="116"/>
      <c r="V171" s="126"/>
      <c r="W171" s="126"/>
      <c r="X171" s="126"/>
      <c r="Y171" s="126"/>
      <c r="Z171" s="126"/>
      <c r="AA171" s="126"/>
      <c r="AB171" s="126"/>
    </row>
    <row r="172" spans="1:28" s="134" customFormat="1" ht="9.75">
      <c r="A172" s="120"/>
      <c r="B172" s="128"/>
      <c r="C172" s="128">
        <v>970</v>
      </c>
      <c r="D172" s="129"/>
      <c r="E172" s="130" t="s">
        <v>222</v>
      </c>
      <c r="F172" s="147"/>
      <c r="G172" s="147"/>
      <c r="H172" s="147"/>
      <c r="I172" s="147"/>
      <c r="J172" s="147"/>
      <c r="K172" s="147"/>
      <c r="L172" s="147"/>
      <c r="M172" s="147"/>
      <c r="N172" s="147"/>
      <c r="O172" s="147"/>
      <c r="P172" s="147"/>
      <c r="Q172" s="132">
        <v>12881</v>
      </c>
      <c r="R172" s="148">
        <v>12881</v>
      </c>
      <c r="S172" s="291">
        <f t="shared" si="47"/>
        <v>100</v>
      </c>
      <c r="T172" s="125"/>
      <c r="U172" s="116"/>
      <c r="V172" s="133"/>
      <c r="W172" s="133"/>
      <c r="X172" s="133"/>
      <c r="Y172" s="133"/>
      <c r="Z172" s="133"/>
      <c r="AA172" s="133"/>
      <c r="AB172" s="133"/>
    </row>
    <row r="173" spans="1:28" s="134" customFormat="1" ht="29.25">
      <c r="A173" s="120"/>
      <c r="B173" s="128"/>
      <c r="C173" s="128">
        <v>2700</v>
      </c>
      <c r="D173" s="129"/>
      <c r="E173" s="130" t="s">
        <v>230</v>
      </c>
      <c r="F173" s="147">
        <v>0</v>
      </c>
      <c r="G173" s="147">
        <v>2000</v>
      </c>
      <c r="H173" s="147"/>
      <c r="I173" s="147"/>
      <c r="J173" s="147"/>
      <c r="K173" s="147"/>
      <c r="L173" s="147"/>
      <c r="M173" s="147"/>
      <c r="N173" s="147"/>
      <c r="O173" s="147"/>
      <c r="P173" s="147"/>
      <c r="Q173" s="132">
        <v>17461</v>
      </c>
      <c r="R173" s="164">
        <v>17461</v>
      </c>
      <c r="S173" s="291">
        <f t="shared" si="47"/>
        <v>100</v>
      </c>
      <c r="T173" s="125"/>
      <c r="U173" s="116"/>
      <c r="V173" s="133"/>
      <c r="W173" s="133"/>
      <c r="X173" s="133"/>
      <c r="Y173" s="133"/>
      <c r="Z173" s="133"/>
      <c r="AA173" s="133"/>
      <c r="AB173" s="133"/>
    </row>
    <row r="174" spans="1:28" s="134" customFormat="1" ht="29.25" hidden="1">
      <c r="A174" s="120"/>
      <c r="B174" s="128"/>
      <c r="C174" s="128">
        <v>6290</v>
      </c>
      <c r="D174" s="129"/>
      <c r="E174" s="130" t="s">
        <v>219</v>
      </c>
      <c r="F174" s="147">
        <v>0</v>
      </c>
      <c r="G174" s="147">
        <v>2000</v>
      </c>
      <c r="H174" s="147"/>
      <c r="I174" s="147"/>
      <c r="J174" s="147"/>
      <c r="K174" s="147"/>
      <c r="L174" s="147"/>
      <c r="M174" s="147"/>
      <c r="N174" s="147"/>
      <c r="O174" s="147"/>
      <c r="P174" s="147"/>
      <c r="Q174" s="132">
        <v>0</v>
      </c>
      <c r="R174" s="164">
        <v>0</v>
      </c>
      <c r="S174" s="291" t="e">
        <f t="shared" si="47"/>
        <v>#DIV/0!</v>
      </c>
      <c r="T174" s="125"/>
      <c r="U174" s="116"/>
      <c r="V174" s="133"/>
      <c r="W174" s="133"/>
      <c r="X174" s="133"/>
      <c r="Y174" s="133"/>
      <c r="Z174" s="133"/>
      <c r="AA174" s="133"/>
      <c r="AB174" s="133"/>
    </row>
    <row r="175" spans="1:28" s="127" customFormat="1" ht="9">
      <c r="A175" s="120"/>
      <c r="B175" s="121">
        <v>80104</v>
      </c>
      <c r="C175" s="121"/>
      <c r="D175" s="122" t="s">
        <v>182</v>
      </c>
      <c r="E175" s="123" t="s">
        <v>97</v>
      </c>
      <c r="F175" s="149">
        <f aca="true" t="shared" si="52" ref="F175:P175">SUM(F177:F177)</f>
        <v>0</v>
      </c>
      <c r="G175" s="149">
        <f t="shared" si="52"/>
        <v>2000</v>
      </c>
      <c r="H175" s="149">
        <f t="shared" si="52"/>
        <v>0</v>
      </c>
      <c r="I175" s="149">
        <f t="shared" si="52"/>
        <v>0</v>
      </c>
      <c r="J175" s="149">
        <f t="shared" si="52"/>
        <v>0</v>
      </c>
      <c r="K175" s="149">
        <f t="shared" si="52"/>
        <v>0</v>
      </c>
      <c r="L175" s="149">
        <f t="shared" si="52"/>
        <v>0</v>
      </c>
      <c r="M175" s="149">
        <f t="shared" si="52"/>
        <v>0</v>
      </c>
      <c r="N175" s="149">
        <f t="shared" si="52"/>
        <v>0</v>
      </c>
      <c r="O175" s="149">
        <f t="shared" si="52"/>
        <v>0</v>
      </c>
      <c r="P175" s="149">
        <f t="shared" si="52"/>
        <v>0</v>
      </c>
      <c r="Q175" s="114">
        <f>SUM(Q176:Q177)</f>
        <v>6411</v>
      </c>
      <c r="R175" s="114">
        <f>SUM(R176:R177)</f>
        <v>6038</v>
      </c>
      <c r="S175" s="115">
        <f t="shared" si="47"/>
        <v>94.18</v>
      </c>
      <c r="T175" s="125"/>
      <c r="U175" s="116"/>
      <c r="V175" s="126"/>
      <c r="W175" s="126"/>
      <c r="X175" s="126"/>
      <c r="Y175" s="126"/>
      <c r="Z175" s="126"/>
      <c r="AA175" s="126"/>
      <c r="AB175" s="126"/>
    </row>
    <row r="176" spans="1:28" s="134" customFormat="1" ht="9.75">
      <c r="A176" s="120"/>
      <c r="B176" s="128"/>
      <c r="C176" s="128">
        <v>970</v>
      </c>
      <c r="D176" s="129"/>
      <c r="E176" s="130" t="s">
        <v>222</v>
      </c>
      <c r="F176" s="147"/>
      <c r="G176" s="147"/>
      <c r="H176" s="147"/>
      <c r="I176" s="147"/>
      <c r="J176" s="147"/>
      <c r="K176" s="147"/>
      <c r="L176" s="147"/>
      <c r="M176" s="147"/>
      <c r="N176" s="147"/>
      <c r="O176" s="147"/>
      <c r="P176" s="147"/>
      <c r="Q176" s="132">
        <v>6411</v>
      </c>
      <c r="R176" s="148">
        <v>6038</v>
      </c>
      <c r="S176" s="291">
        <f t="shared" si="47"/>
        <v>94.18</v>
      </c>
      <c r="T176" s="125"/>
      <c r="U176" s="116"/>
      <c r="V176" s="133"/>
      <c r="W176" s="133"/>
      <c r="X176" s="133"/>
      <c r="Y176" s="133"/>
      <c r="Z176" s="133"/>
      <c r="AA176" s="133"/>
      <c r="AB176" s="133"/>
    </row>
    <row r="177" spans="1:28" s="134" customFormat="1" ht="29.25" hidden="1">
      <c r="A177" s="120"/>
      <c r="B177" s="128"/>
      <c r="C177" s="128">
        <v>2700</v>
      </c>
      <c r="D177" s="129"/>
      <c r="E177" s="130" t="s">
        <v>183</v>
      </c>
      <c r="F177" s="147">
        <v>0</v>
      </c>
      <c r="G177" s="147">
        <v>2000</v>
      </c>
      <c r="H177" s="147"/>
      <c r="I177" s="147"/>
      <c r="J177" s="147"/>
      <c r="K177" s="147"/>
      <c r="L177" s="147"/>
      <c r="M177" s="147"/>
      <c r="N177" s="147"/>
      <c r="O177" s="147"/>
      <c r="P177" s="147"/>
      <c r="Q177" s="132">
        <v>0</v>
      </c>
      <c r="R177" s="164">
        <v>0</v>
      </c>
      <c r="S177" s="291" t="e">
        <f t="shared" si="47"/>
        <v>#DIV/0!</v>
      </c>
      <c r="T177" s="125"/>
      <c r="U177" s="116"/>
      <c r="V177" s="133"/>
      <c r="W177" s="133"/>
      <c r="X177" s="133"/>
      <c r="Y177" s="133"/>
      <c r="Z177" s="133"/>
      <c r="AA177" s="133"/>
      <c r="AB177" s="133"/>
    </row>
    <row r="178" spans="1:28" s="134" customFormat="1" ht="9.75">
      <c r="A178" s="156">
        <v>851</v>
      </c>
      <c r="B178" s="128"/>
      <c r="C178" s="128"/>
      <c r="D178" s="129"/>
      <c r="E178" s="154" t="s">
        <v>76</v>
      </c>
      <c r="F178" s="155">
        <f aca="true" t="shared" si="53" ref="F178:L178">SUM(F179)</f>
        <v>5000</v>
      </c>
      <c r="G178" s="155">
        <f t="shared" si="53"/>
        <v>0</v>
      </c>
      <c r="H178" s="155">
        <f t="shared" si="53"/>
        <v>0</v>
      </c>
      <c r="I178" s="155">
        <f t="shared" si="53"/>
        <v>0</v>
      </c>
      <c r="J178" s="155">
        <f t="shared" si="53"/>
        <v>0</v>
      </c>
      <c r="K178" s="155">
        <f t="shared" si="53"/>
        <v>0</v>
      </c>
      <c r="L178" s="155">
        <f t="shared" si="53"/>
        <v>0</v>
      </c>
      <c r="M178" s="155">
        <f>SUM(M179)</f>
        <v>0</v>
      </c>
      <c r="N178" s="155">
        <f>SUM(N179)</f>
        <v>0</v>
      </c>
      <c r="O178" s="155">
        <f>SUM(O179)</f>
        <v>0</v>
      </c>
      <c r="P178" s="155">
        <f>SUM(P179)</f>
        <v>1500</v>
      </c>
      <c r="Q178" s="114">
        <f>SUM(Q179:Q179)</f>
        <v>75300</v>
      </c>
      <c r="R178" s="114">
        <f>SUM(R179:R179)</f>
        <v>75300</v>
      </c>
      <c r="S178" s="115">
        <f t="shared" si="47"/>
        <v>100</v>
      </c>
      <c r="T178" s="125"/>
      <c r="U178" s="116"/>
      <c r="V178" s="133"/>
      <c r="W178" s="133"/>
      <c r="X178" s="133"/>
      <c r="Y178" s="133"/>
      <c r="Z178" s="133"/>
      <c r="AA178" s="133"/>
      <c r="AB178" s="133"/>
    </row>
    <row r="179" spans="1:28" s="127" customFormat="1" ht="9">
      <c r="A179" s="120"/>
      <c r="B179" s="121">
        <v>85121</v>
      </c>
      <c r="C179" s="121"/>
      <c r="D179" s="122"/>
      <c r="E179" s="123" t="s">
        <v>77</v>
      </c>
      <c r="F179" s="149">
        <f>SUM(F180:F180)</f>
        <v>5000</v>
      </c>
      <c r="G179" s="149">
        <f aca="true" t="shared" si="54" ref="G179:P179">SUM(G180:G180)</f>
        <v>0</v>
      </c>
      <c r="H179" s="149">
        <f t="shared" si="54"/>
        <v>0</v>
      </c>
      <c r="I179" s="149">
        <f t="shared" si="54"/>
        <v>0</v>
      </c>
      <c r="J179" s="149">
        <f t="shared" si="54"/>
        <v>0</v>
      </c>
      <c r="K179" s="149">
        <f t="shared" si="54"/>
        <v>0</v>
      </c>
      <c r="L179" s="149">
        <f t="shared" si="54"/>
        <v>0</v>
      </c>
      <c r="M179" s="149">
        <f t="shared" si="54"/>
        <v>0</v>
      </c>
      <c r="N179" s="149">
        <f t="shared" si="54"/>
        <v>0</v>
      </c>
      <c r="O179" s="149">
        <f t="shared" si="54"/>
        <v>0</v>
      </c>
      <c r="P179" s="149">
        <f t="shared" si="54"/>
        <v>1500</v>
      </c>
      <c r="Q179" s="114">
        <f>SUM(Q180:Q181)</f>
        <v>75300</v>
      </c>
      <c r="R179" s="114">
        <f>SUM(R180:R181)</f>
        <v>75300</v>
      </c>
      <c r="S179" s="115">
        <f t="shared" si="47"/>
        <v>100</v>
      </c>
      <c r="T179" s="125"/>
      <c r="U179" s="116"/>
      <c r="V179" s="126"/>
      <c r="W179" s="126"/>
      <c r="X179" s="126"/>
      <c r="Y179" s="126"/>
      <c r="Z179" s="126"/>
      <c r="AA179" s="126"/>
      <c r="AB179" s="126"/>
    </row>
    <row r="180" spans="1:28" s="134" customFormat="1" ht="48.75">
      <c r="A180" s="120"/>
      <c r="B180" s="128"/>
      <c r="C180" s="128">
        <v>6280</v>
      </c>
      <c r="D180" s="129"/>
      <c r="E180" s="130" t="s">
        <v>231</v>
      </c>
      <c r="F180" s="147">
        <v>5000</v>
      </c>
      <c r="G180" s="147"/>
      <c r="H180" s="147"/>
      <c r="I180" s="147"/>
      <c r="J180" s="147"/>
      <c r="K180" s="147"/>
      <c r="L180" s="147"/>
      <c r="M180" s="147"/>
      <c r="N180" s="147"/>
      <c r="O180" s="147"/>
      <c r="P180" s="147">
        <v>1500</v>
      </c>
      <c r="Q180" s="132">
        <v>54200</v>
      </c>
      <c r="R180" s="148">
        <v>54200</v>
      </c>
      <c r="S180" s="291">
        <f t="shared" si="47"/>
        <v>100</v>
      </c>
      <c r="T180" s="125"/>
      <c r="U180" s="116"/>
      <c r="V180" s="133"/>
      <c r="W180" s="133"/>
      <c r="X180" s="133"/>
      <c r="Y180" s="133"/>
      <c r="Z180" s="133"/>
      <c r="AA180" s="133"/>
      <c r="AB180" s="133"/>
    </row>
    <row r="181" spans="1:28" s="134" customFormat="1" ht="29.25">
      <c r="A181" s="120"/>
      <c r="B181" s="128"/>
      <c r="C181" s="128">
        <v>6290</v>
      </c>
      <c r="D181" s="129"/>
      <c r="E181" s="130" t="s">
        <v>290</v>
      </c>
      <c r="F181" s="147">
        <v>5000</v>
      </c>
      <c r="G181" s="147"/>
      <c r="H181" s="147"/>
      <c r="I181" s="147"/>
      <c r="J181" s="147"/>
      <c r="K181" s="147"/>
      <c r="L181" s="147"/>
      <c r="M181" s="147"/>
      <c r="N181" s="147"/>
      <c r="O181" s="147"/>
      <c r="P181" s="147">
        <v>1500</v>
      </c>
      <c r="Q181" s="132">
        <v>21100</v>
      </c>
      <c r="R181" s="148">
        <v>21100</v>
      </c>
      <c r="S181" s="291">
        <f>ROUND((R181/Q181)*100,2)</f>
        <v>100</v>
      </c>
      <c r="T181" s="125"/>
      <c r="U181" s="116"/>
      <c r="V181" s="133"/>
      <c r="W181" s="133"/>
      <c r="X181" s="133"/>
      <c r="Y181" s="133"/>
      <c r="Z181" s="133"/>
      <c r="AA181" s="133"/>
      <c r="AB181" s="133"/>
    </row>
    <row r="182" spans="1:28" s="134" customFormat="1" ht="9.75">
      <c r="A182" s="156">
        <v>852</v>
      </c>
      <c r="B182" s="128"/>
      <c r="C182" s="128"/>
      <c r="D182" s="129"/>
      <c r="E182" s="154" t="s">
        <v>197</v>
      </c>
      <c r="F182" s="155">
        <f aca="true" t="shared" si="55" ref="F182:L182">SUM(F183)</f>
        <v>5000</v>
      </c>
      <c r="G182" s="155">
        <f t="shared" si="55"/>
        <v>0</v>
      </c>
      <c r="H182" s="155">
        <f t="shared" si="55"/>
        <v>0</v>
      </c>
      <c r="I182" s="155">
        <f t="shared" si="55"/>
        <v>0</v>
      </c>
      <c r="J182" s="155">
        <f t="shared" si="55"/>
        <v>0</v>
      </c>
      <c r="K182" s="155">
        <f t="shared" si="55"/>
        <v>0</v>
      </c>
      <c r="L182" s="155">
        <f t="shared" si="55"/>
        <v>0</v>
      </c>
      <c r="M182" s="155">
        <f>SUM(M183)</f>
        <v>0</v>
      </c>
      <c r="N182" s="155">
        <f>SUM(N183)</f>
        <v>0</v>
      </c>
      <c r="O182" s="155">
        <f>SUM(O183)</f>
        <v>0</v>
      </c>
      <c r="P182" s="155">
        <f>SUM(P183)</f>
        <v>1500</v>
      </c>
      <c r="Q182" s="114">
        <f>SUM(Q183:Q183)</f>
        <v>0</v>
      </c>
      <c r="R182" s="114">
        <f>SUM(R183:R183)</f>
        <v>4908</v>
      </c>
      <c r="S182" s="115">
        <v>0</v>
      </c>
      <c r="T182" s="125"/>
      <c r="U182" s="116"/>
      <c r="V182" s="133"/>
      <c r="W182" s="133"/>
      <c r="X182" s="133"/>
      <c r="Y182" s="133"/>
      <c r="Z182" s="133"/>
      <c r="AA182" s="133"/>
      <c r="AB182" s="133"/>
    </row>
    <row r="183" spans="1:28" s="127" customFormat="1" ht="18">
      <c r="A183" s="120"/>
      <c r="B183" s="121">
        <v>85228</v>
      </c>
      <c r="C183" s="121"/>
      <c r="D183" s="122"/>
      <c r="E183" s="123" t="s">
        <v>81</v>
      </c>
      <c r="F183" s="149">
        <f>SUM(F184:F184)</f>
        <v>5000</v>
      </c>
      <c r="G183" s="149">
        <f aca="true" t="shared" si="56" ref="G183:P183">SUM(G184:G184)</f>
        <v>0</v>
      </c>
      <c r="H183" s="149">
        <f t="shared" si="56"/>
        <v>0</v>
      </c>
      <c r="I183" s="149">
        <f t="shared" si="56"/>
        <v>0</v>
      </c>
      <c r="J183" s="149">
        <f t="shared" si="56"/>
        <v>0</v>
      </c>
      <c r="K183" s="149">
        <f t="shared" si="56"/>
        <v>0</v>
      </c>
      <c r="L183" s="149">
        <f t="shared" si="56"/>
        <v>0</v>
      </c>
      <c r="M183" s="149">
        <f t="shared" si="56"/>
        <v>0</v>
      </c>
      <c r="N183" s="149">
        <f t="shared" si="56"/>
        <v>0</v>
      </c>
      <c r="O183" s="149">
        <f t="shared" si="56"/>
        <v>0</v>
      </c>
      <c r="P183" s="149">
        <f t="shared" si="56"/>
        <v>1500</v>
      </c>
      <c r="Q183" s="114">
        <f>SUM(Q184:Q184)</f>
        <v>0</v>
      </c>
      <c r="R183" s="150">
        <f>SUM(R184)</f>
        <v>4908</v>
      </c>
      <c r="S183" s="115">
        <v>0</v>
      </c>
      <c r="T183" s="125"/>
      <c r="U183" s="116"/>
      <c r="V183" s="126"/>
      <c r="W183" s="126"/>
      <c r="X183" s="126"/>
      <c r="Y183" s="126"/>
      <c r="Z183" s="126"/>
      <c r="AA183" s="126"/>
      <c r="AB183" s="126"/>
    </row>
    <row r="184" spans="1:28" s="134" customFormat="1" ht="9.75">
      <c r="A184" s="120"/>
      <c r="B184" s="128"/>
      <c r="C184" s="128">
        <v>970</v>
      </c>
      <c r="D184" s="129"/>
      <c r="E184" s="130" t="s">
        <v>222</v>
      </c>
      <c r="F184" s="147">
        <v>5000</v>
      </c>
      <c r="G184" s="147"/>
      <c r="H184" s="147"/>
      <c r="I184" s="147"/>
      <c r="J184" s="147"/>
      <c r="K184" s="147"/>
      <c r="L184" s="147"/>
      <c r="M184" s="147"/>
      <c r="N184" s="147"/>
      <c r="O184" s="147"/>
      <c r="P184" s="147">
        <v>1500</v>
      </c>
      <c r="Q184" s="132">
        <v>0</v>
      </c>
      <c r="R184" s="148">
        <v>4908</v>
      </c>
      <c r="S184" s="291">
        <v>0</v>
      </c>
      <c r="T184" s="125"/>
      <c r="U184" s="116"/>
      <c r="V184" s="133"/>
      <c r="W184" s="133"/>
      <c r="X184" s="133"/>
      <c r="Y184" s="133"/>
      <c r="Z184" s="133"/>
      <c r="AA184" s="133"/>
      <c r="AB184" s="133"/>
    </row>
    <row r="185" spans="1:28" s="134" customFormat="1" ht="9.75">
      <c r="A185" s="156">
        <v>853</v>
      </c>
      <c r="B185" s="128"/>
      <c r="C185" s="128"/>
      <c r="D185" s="129"/>
      <c r="E185" s="154" t="s">
        <v>204</v>
      </c>
      <c r="F185" s="155">
        <f aca="true" t="shared" si="57" ref="F185:L185">SUM(F186)</f>
        <v>5000</v>
      </c>
      <c r="G185" s="155">
        <f t="shared" si="57"/>
        <v>0</v>
      </c>
      <c r="H185" s="155">
        <f t="shared" si="57"/>
        <v>0</v>
      </c>
      <c r="I185" s="155">
        <f t="shared" si="57"/>
        <v>0</v>
      </c>
      <c r="J185" s="155">
        <f t="shared" si="57"/>
        <v>0</v>
      </c>
      <c r="K185" s="155">
        <f t="shared" si="57"/>
        <v>0</v>
      </c>
      <c r="L185" s="155">
        <f t="shared" si="57"/>
        <v>0</v>
      </c>
      <c r="M185" s="155">
        <f>SUM(M186)</f>
        <v>0</v>
      </c>
      <c r="N185" s="155">
        <f>SUM(N186)</f>
        <v>0</v>
      </c>
      <c r="O185" s="155">
        <f>SUM(O186)</f>
        <v>0</v>
      </c>
      <c r="P185" s="155">
        <f>SUM(P186)</f>
        <v>1500</v>
      </c>
      <c r="Q185" s="114">
        <f>SUM(Q186:Q186)</f>
        <v>114000</v>
      </c>
      <c r="R185" s="114">
        <f>SUM(R186:R186)</f>
        <v>68676</v>
      </c>
      <c r="S185" s="115">
        <f>ROUND((R185/Q185)*100,2)</f>
        <v>60.24</v>
      </c>
      <c r="T185" s="125"/>
      <c r="U185" s="116"/>
      <c r="V185" s="133"/>
      <c r="W185" s="133"/>
      <c r="X185" s="133"/>
      <c r="Y185" s="133"/>
      <c r="Z185" s="133"/>
      <c r="AA185" s="133"/>
      <c r="AB185" s="133"/>
    </row>
    <row r="186" spans="1:28" s="127" customFormat="1" ht="9">
      <c r="A186" s="120"/>
      <c r="B186" s="121">
        <v>85333</v>
      </c>
      <c r="C186" s="121"/>
      <c r="D186" s="122"/>
      <c r="E186" s="123" t="s">
        <v>82</v>
      </c>
      <c r="F186" s="149">
        <f>SUM(F187:F187)</f>
        <v>5000</v>
      </c>
      <c r="G186" s="149">
        <f aca="true" t="shared" si="58" ref="G186:P186">SUM(G187:G187)</f>
        <v>0</v>
      </c>
      <c r="H186" s="149">
        <f t="shared" si="58"/>
        <v>0</v>
      </c>
      <c r="I186" s="149">
        <f t="shared" si="58"/>
        <v>0</v>
      </c>
      <c r="J186" s="149">
        <f t="shared" si="58"/>
        <v>0</v>
      </c>
      <c r="K186" s="149">
        <f t="shared" si="58"/>
        <v>0</v>
      </c>
      <c r="L186" s="149">
        <f t="shared" si="58"/>
        <v>0</v>
      </c>
      <c r="M186" s="149">
        <f t="shared" si="58"/>
        <v>0</v>
      </c>
      <c r="N186" s="149">
        <f t="shared" si="58"/>
        <v>0</v>
      </c>
      <c r="O186" s="149">
        <f t="shared" si="58"/>
        <v>0</v>
      </c>
      <c r="P186" s="149">
        <f t="shared" si="58"/>
        <v>1500</v>
      </c>
      <c r="Q186" s="114">
        <f>SUM(Q187:Q187)</f>
        <v>114000</v>
      </c>
      <c r="R186" s="150">
        <f>SUM(R187)</f>
        <v>68676</v>
      </c>
      <c r="S186" s="115">
        <f>ROUND((R186/Q186)*100,2)</f>
        <v>60.24</v>
      </c>
      <c r="T186" s="125"/>
      <c r="U186" s="116"/>
      <c r="V186" s="126"/>
      <c r="W186" s="126"/>
      <c r="X186" s="126"/>
      <c r="Y186" s="126"/>
      <c r="Z186" s="126"/>
      <c r="AA186" s="126"/>
      <c r="AB186" s="126"/>
    </row>
    <row r="187" spans="1:28" s="134" customFormat="1" ht="9.75">
      <c r="A187" s="120"/>
      <c r="B187" s="128"/>
      <c r="C187" s="128">
        <v>970</v>
      </c>
      <c r="D187" s="129"/>
      <c r="E187" s="130" t="s">
        <v>222</v>
      </c>
      <c r="F187" s="147">
        <v>5000</v>
      </c>
      <c r="G187" s="147"/>
      <c r="H187" s="147"/>
      <c r="I187" s="147"/>
      <c r="J187" s="147"/>
      <c r="K187" s="147"/>
      <c r="L187" s="147"/>
      <c r="M187" s="147"/>
      <c r="N187" s="147"/>
      <c r="O187" s="147"/>
      <c r="P187" s="147">
        <v>1500</v>
      </c>
      <c r="Q187" s="132">
        <v>114000</v>
      </c>
      <c r="R187" s="148">
        <v>68676</v>
      </c>
      <c r="S187" s="291">
        <f>ROUND((R187/Q187)*100,2)</f>
        <v>60.24</v>
      </c>
      <c r="T187" s="125"/>
      <c r="U187" s="116"/>
      <c r="V187" s="133"/>
      <c r="W187" s="133"/>
      <c r="X187" s="133"/>
      <c r="Y187" s="133"/>
      <c r="Z187" s="133"/>
      <c r="AA187" s="133"/>
      <c r="AB187" s="133"/>
    </row>
    <row r="188" spans="1:28" s="119" customFormat="1" ht="9.75">
      <c r="A188" s="109">
        <v>854</v>
      </c>
      <c r="B188" s="110"/>
      <c r="C188" s="110"/>
      <c r="D188" s="111"/>
      <c r="E188" s="112" t="s">
        <v>95</v>
      </c>
      <c r="F188" s="151" t="e">
        <f>SUM(F189,#REF!)</f>
        <v>#REF!</v>
      </c>
      <c r="G188" s="151" t="e">
        <f>SUM(G189,#REF!)</f>
        <v>#REF!</v>
      </c>
      <c r="H188" s="151" t="e">
        <f>SUM(H189,#REF!)</f>
        <v>#REF!</v>
      </c>
      <c r="I188" s="151" t="e">
        <f>SUM(I189,#REF!)</f>
        <v>#REF!</v>
      </c>
      <c r="J188" s="151" t="e">
        <f>SUM(J189,#REF!)</f>
        <v>#REF!</v>
      </c>
      <c r="K188" s="151" t="e">
        <f>SUM(K189,#REF!)</f>
        <v>#REF!</v>
      </c>
      <c r="L188" s="151" t="e">
        <f>SUM(L189,#REF!)</f>
        <v>#REF!</v>
      </c>
      <c r="M188" s="151" t="e">
        <f>SUM(M189,#REF!)</f>
        <v>#REF!</v>
      </c>
      <c r="N188" s="151" t="e">
        <f>SUM(N189,#REF!)</f>
        <v>#REF!</v>
      </c>
      <c r="O188" s="151" t="e">
        <f>SUM(O189,#REF!)</f>
        <v>#REF!</v>
      </c>
      <c r="P188" s="151" t="e">
        <f>SUM(P189,#REF!)</f>
        <v>#REF!</v>
      </c>
      <c r="Q188" s="114">
        <f>SUM(Q189:Q189)</f>
        <v>1711</v>
      </c>
      <c r="R188" s="114">
        <f>SUM(R189:R189)</f>
        <v>1711</v>
      </c>
      <c r="S188" s="115">
        <f t="shared" si="47"/>
        <v>100</v>
      </c>
      <c r="T188" s="125"/>
      <c r="U188" s="116"/>
      <c r="V188" s="118"/>
      <c r="W188" s="118"/>
      <c r="X188" s="118"/>
      <c r="Y188" s="118"/>
      <c r="Z188" s="118"/>
      <c r="AA188" s="118"/>
      <c r="AB188" s="118"/>
    </row>
    <row r="189" spans="1:28" s="127" customFormat="1" ht="9">
      <c r="A189" s="120"/>
      <c r="B189" s="121">
        <v>85401</v>
      </c>
      <c r="C189" s="121"/>
      <c r="D189" s="122"/>
      <c r="E189" s="123" t="s">
        <v>96</v>
      </c>
      <c r="F189" s="149" t="e">
        <f>SUM(#REF!)</f>
        <v>#REF!</v>
      </c>
      <c r="G189" s="149" t="e">
        <f>SUM(#REF!)</f>
        <v>#REF!</v>
      </c>
      <c r="H189" s="149" t="e">
        <f>SUM(#REF!)</f>
        <v>#REF!</v>
      </c>
      <c r="I189" s="149" t="e">
        <f>SUM(#REF!)</f>
        <v>#REF!</v>
      </c>
      <c r="J189" s="149" t="e">
        <f>SUM(#REF!)</f>
        <v>#REF!</v>
      </c>
      <c r="K189" s="149" t="e">
        <f>SUM(#REF!)</f>
        <v>#REF!</v>
      </c>
      <c r="L189" s="149" t="e">
        <f>SUM(#REF!)</f>
        <v>#REF!</v>
      </c>
      <c r="M189" s="149" t="e">
        <f>SUM(#REF!)</f>
        <v>#REF!</v>
      </c>
      <c r="N189" s="149" t="e">
        <f>SUM(#REF!)</f>
        <v>#REF!</v>
      </c>
      <c r="O189" s="149" t="e">
        <f>SUM(#REF!)</f>
        <v>#REF!</v>
      </c>
      <c r="P189" s="149" t="e">
        <f>SUM(#REF!)</f>
        <v>#REF!</v>
      </c>
      <c r="Q189" s="114">
        <f>SUM(Q190:Q190)</f>
        <v>1711</v>
      </c>
      <c r="R189" s="114">
        <f>SUM(R190:R190)</f>
        <v>1711</v>
      </c>
      <c r="S189" s="115">
        <f t="shared" si="47"/>
        <v>100</v>
      </c>
      <c r="T189" s="125"/>
      <c r="U189" s="116"/>
      <c r="V189" s="126"/>
      <c r="W189" s="126"/>
      <c r="X189" s="126"/>
      <c r="Y189" s="126"/>
      <c r="Z189" s="126"/>
      <c r="AA189" s="126"/>
      <c r="AB189" s="126"/>
    </row>
    <row r="190" spans="1:28" s="134" customFormat="1" ht="9.75">
      <c r="A190" s="120"/>
      <c r="B190" s="128"/>
      <c r="C190" s="128">
        <v>970</v>
      </c>
      <c r="D190" s="129"/>
      <c r="E190" s="130" t="s">
        <v>222</v>
      </c>
      <c r="F190" s="147"/>
      <c r="G190" s="147"/>
      <c r="H190" s="147"/>
      <c r="I190" s="147"/>
      <c r="J190" s="147"/>
      <c r="K190" s="147"/>
      <c r="L190" s="147"/>
      <c r="M190" s="155"/>
      <c r="N190" s="147"/>
      <c r="O190" s="147"/>
      <c r="P190" s="147"/>
      <c r="Q190" s="132">
        <v>1711</v>
      </c>
      <c r="R190" s="148">
        <v>1711</v>
      </c>
      <c r="S190" s="291">
        <f t="shared" si="47"/>
        <v>100</v>
      </c>
      <c r="T190" s="125"/>
      <c r="U190" s="116"/>
      <c r="V190" s="133"/>
      <c r="W190" s="133"/>
      <c r="X190" s="133"/>
      <c r="Y190" s="133"/>
      <c r="Z190" s="133"/>
      <c r="AA190" s="133"/>
      <c r="AB190" s="133"/>
    </row>
    <row r="191" spans="1:28" s="119" customFormat="1" ht="9.75">
      <c r="A191" s="109">
        <v>900</v>
      </c>
      <c r="B191" s="110"/>
      <c r="C191" s="110"/>
      <c r="D191" s="111"/>
      <c r="E191" s="112" t="s">
        <v>83</v>
      </c>
      <c r="F191" s="165" t="e">
        <f>SUM(F192,#REF!,F209)</f>
        <v>#REF!</v>
      </c>
      <c r="G191" s="165" t="e">
        <f>SUM(G192,#REF!,G209)</f>
        <v>#REF!</v>
      </c>
      <c r="H191" s="165" t="e">
        <f>SUM(H192,#REF!,H209)</f>
        <v>#REF!</v>
      </c>
      <c r="I191" s="165" t="e">
        <f>SUM(I192,#REF!,I209)</f>
        <v>#REF!</v>
      </c>
      <c r="J191" s="165" t="e">
        <f>SUM(J192,#REF!,J209)</f>
        <v>#REF!</v>
      </c>
      <c r="K191" s="165" t="e">
        <f>SUM(K192,#REF!,K209)</f>
        <v>#REF!</v>
      </c>
      <c r="L191" s="165" t="e">
        <f>SUM(L192,#REF!,L209)</f>
        <v>#REF!</v>
      </c>
      <c r="M191" s="165" t="e">
        <f>SUM(M192,#REF!,M209)</f>
        <v>#REF!</v>
      </c>
      <c r="N191" s="165" t="e">
        <f>SUM(N192,#REF!,N209)</f>
        <v>#REF!</v>
      </c>
      <c r="O191" s="165" t="e">
        <f>SUM(O192,#REF!,O209)</f>
        <v>#REF!</v>
      </c>
      <c r="P191" s="165" t="e">
        <f>SUM(P192,#REF!,P209)</f>
        <v>#REF!</v>
      </c>
      <c r="Q191" s="114">
        <f>SUM(Q192)</f>
        <v>300000</v>
      </c>
      <c r="R191" s="114">
        <f>SUM(R192)</f>
        <v>108056</v>
      </c>
      <c r="S191" s="115">
        <f t="shared" si="47"/>
        <v>36.02</v>
      </c>
      <c r="T191" s="125"/>
      <c r="U191" s="116"/>
      <c r="V191" s="118"/>
      <c r="W191" s="118"/>
      <c r="X191" s="118"/>
      <c r="Y191" s="118"/>
      <c r="Z191" s="118"/>
      <c r="AA191" s="118"/>
      <c r="AB191" s="118"/>
    </row>
    <row r="192" spans="1:28" s="127" customFormat="1" ht="9">
      <c r="A192" s="120"/>
      <c r="B192" s="121">
        <v>90001</v>
      </c>
      <c r="C192" s="121"/>
      <c r="D192" s="122" t="s">
        <v>182</v>
      </c>
      <c r="E192" s="123" t="s">
        <v>84</v>
      </c>
      <c r="F192" s="149" t="e">
        <f>SUM(#REF!)</f>
        <v>#REF!</v>
      </c>
      <c r="G192" s="149" t="e">
        <f>SUM(#REF!)</f>
        <v>#REF!</v>
      </c>
      <c r="H192" s="149" t="e">
        <f>SUM(#REF!)</f>
        <v>#REF!</v>
      </c>
      <c r="I192" s="149" t="e">
        <f>SUM(#REF!)</f>
        <v>#REF!</v>
      </c>
      <c r="J192" s="149" t="e">
        <f>SUM(#REF!)</f>
        <v>#REF!</v>
      </c>
      <c r="K192" s="149" t="e">
        <f>SUM(#REF!)</f>
        <v>#REF!</v>
      </c>
      <c r="L192" s="149" t="e">
        <f>SUM(#REF!)</f>
        <v>#REF!</v>
      </c>
      <c r="M192" s="149" t="e">
        <f>SUM(#REF!)</f>
        <v>#REF!</v>
      </c>
      <c r="N192" s="149" t="e">
        <f>SUM(#REF!)</f>
        <v>#REF!</v>
      </c>
      <c r="O192" s="149" t="e">
        <f>SUM(#REF!)</f>
        <v>#REF!</v>
      </c>
      <c r="P192" s="149" t="e">
        <f>SUM(#REF!)</f>
        <v>#REF!</v>
      </c>
      <c r="Q192" s="114">
        <f>SUM(Q193:Q193)</f>
        <v>300000</v>
      </c>
      <c r="R192" s="114">
        <f>SUM(R193:R193)</f>
        <v>108056</v>
      </c>
      <c r="S192" s="115">
        <f t="shared" si="47"/>
        <v>36.02</v>
      </c>
      <c r="T192" s="125"/>
      <c r="U192" s="116"/>
      <c r="V192" s="126"/>
      <c r="W192" s="126"/>
      <c r="X192" s="126"/>
      <c r="Y192" s="126"/>
      <c r="Z192" s="126"/>
      <c r="AA192" s="126"/>
      <c r="AB192" s="126"/>
    </row>
    <row r="193" spans="1:28" s="134" customFormat="1" ht="29.25">
      <c r="A193" s="120"/>
      <c r="B193" s="128"/>
      <c r="C193" s="128">
        <v>6290</v>
      </c>
      <c r="D193" s="129"/>
      <c r="E193" s="130" t="s">
        <v>232</v>
      </c>
      <c r="F193" s="147">
        <v>0</v>
      </c>
      <c r="G193" s="147">
        <v>2000</v>
      </c>
      <c r="H193" s="147"/>
      <c r="I193" s="147"/>
      <c r="J193" s="147"/>
      <c r="K193" s="147"/>
      <c r="L193" s="147"/>
      <c r="M193" s="147"/>
      <c r="N193" s="147"/>
      <c r="O193" s="147"/>
      <c r="P193" s="147"/>
      <c r="Q193" s="132">
        <v>300000</v>
      </c>
      <c r="R193" s="164">
        <v>108056</v>
      </c>
      <c r="S193" s="291">
        <f t="shared" si="47"/>
        <v>36.02</v>
      </c>
      <c r="T193" s="125"/>
      <c r="U193" s="116"/>
      <c r="V193" s="133"/>
      <c r="W193" s="133"/>
      <c r="X193" s="133"/>
      <c r="Y193" s="133"/>
      <c r="Z193" s="133"/>
      <c r="AA193" s="133"/>
      <c r="AB193" s="133"/>
    </row>
    <row r="194" spans="1:28" s="3" customFormat="1" ht="12" thickBot="1">
      <c r="A194" s="452" t="s">
        <v>217</v>
      </c>
      <c r="B194" s="453"/>
      <c r="C194" s="453"/>
      <c r="D194" s="453"/>
      <c r="E194" s="454"/>
      <c r="F194" s="188"/>
      <c r="G194" s="188"/>
      <c r="H194" s="188"/>
      <c r="I194" s="188"/>
      <c r="J194" s="188"/>
      <c r="K194" s="188"/>
      <c r="L194" s="188"/>
      <c r="M194" s="208"/>
      <c r="N194" s="188"/>
      <c r="O194" s="188"/>
      <c r="P194" s="188"/>
      <c r="Q194" s="191">
        <f>SUM(Q163,Q166,Q178,Q182,Q185,Q188,Q191)</f>
        <v>544827</v>
      </c>
      <c r="R194" s="191">
        <f>SUM(R163,R166,R178,R182,R185,R188,R191)</f>
        <v>312892</v>
      </c>
      <c r="S194" s="222">
        <f t="shared" si="47"/>
        <v>57.43</v>
      </c>
      <c r="T194" s="186"/>
      <c r="U194" s="186"/>
      <c r="V194" s="209"/>
      <c r="W194" s="210"/>
      <c r="X194" s="210"/>
      <c r="Y194" s="210"/>
      <c r="Z194" s="210"/>
      <c r="AA194" s="210"/>
      <c r="AB194" s="215"/>
    </row>
    <row r="195" spans="1:28" s="3" customFormat="1" ht="12" thickBot="1">
      <c r="A195" s="455" t="s">
        <v>272</v>
      </c>
      <c r="B195" s="456"/>
      <c r="C195" s="456"/>
      <c r="D195" s="456"/>
      <c r="E195" s="456"/>
      <c r="F195" s="211" t="e">
        <f>SUM(F79,F141,#REF!,#REF!)</f>
        <v>#REF!</v>
      </c>
      <c r="G195" s="211" t="e">
        <f>SUM(G79,G141,#REF!,#REF!)</f>
        <v>#REF!</v>
      </c>
      <c r="H195" s="211" t="e">
        <f>SUM(H79,H141,#REF!,#REF!)</f>
        <v>#REF!</v>
      </c>
      <c r="I195" s="211" t="e">
        <f>SUM(I79,I141,#REF!,#REF!)</f>
        <v>#REF!</v>
      </c>
      <c r="J195" s="211" t="e">
        <f>SUM(J79,J141,#REF!,#REF!)</f>
        <v>#REF!</v>
      </c>
      <c r="K195" s="211" t="e">
        <f>SUM(K79,K141,#REF!,#REF!)</f>
        <v>#REF!</v>
      </c>
      <c r="L195" s="211" t="e">
        <f>SUM(L79,L141,#REF!,#REF!)</f>
        <v>#REF!</v>
      </c>
      <c r="M195" s="211" t="e">
        <f>SUM(M79,M141,#REF!,#REF!)</f>
        <v>#REF!</v>
      </c>
      <c r="N195" s="211" t="e">
        <f>SUM(N79,N141,#REF!,#REF!)</f>
        <v>#REF!</v>
      </c>
      <c r="O195" s="211" t="e">
        <f>SUM(O79,O141,#REF!,#REF!)</f>
        <v>#REF!</v>
      </c>
      <c r="P195" s="211" t="e">
        <f>SUM(P79,P141,#REF!,#REF!)</f>
        <v>#REF!</v>
      </c>
      <c r="Q195" s="212">
        <f>SUM(Q79,Q88,Q108,Q118,Q141,Q157,Q194)</f>
        <v>10093259</v>
      </c>
      <c r="R195" s="212">
        <f>SUM(R79,R88,R108,R118,R141,R157,R194)</f>
        <v>9810148</v>
      </c>
      <c r="S195" s="223">
        <f t="shared" si="47"/>
        <v>97.2</v>
      </c>
      <c r="T195" s="212" t="e">
        <f>SUM(T79,T88,T108,T113,T141,T149,T194)</f>
        <v>#REF!</v>
      </c>
      <c r="U195" s="212" t="e">
        <f>SUM(U79,U88,U108,U113,U141,U149,U194)</f>
        <v>#REF!</v>
      </c>
      <c r="V195" s="223" t="e">
        <f>ROUND((U195/T195)*100,2)</f>
        <v>#REF!</v>
      </c>
      <c r="W195" s="224"/>
      <c r="X195" s="213"/>
      <c r="Y195" s="213"/>
      <c r="Z195" s="213"/>
      <c r="AA195" s="213"/>
      <c r="AB195" s="214"/>
    </row>
    <row r="196" spans="19:26" ht="9.75">
      <c r="S196" s="181"/>
      <c r="T196" s="182"/>
      <c r="U196" s="182"/>
      <c r="V196" s="134"/>
      <c r="W196" s="134"/>
      <c r="X196" s="134"/>
      <c r="Y196" s="134"/>
      <c r="Z196" s="134"/>
    </row>
    <row r="197" spans="20:26" ht="9.75">
      <c r="T197" s="182"/>
      <c r="U197" s="182"/>
      <c r="V197" s="134"/>
      <c r="W197" s="134"/>
      <c r="X197" s="134"/>
      <c r="Y197" s="134"/>
      <c r="Z197" s="134"/>
    </row>
    <row r="198" spans="20:26" ht="9.75">
      <c r="T198" s="182"/>
      <c r="U198" s="182"/>
      <c r="V198" s="134"/>
      <c r="W198" s="134"/>
      <c r="X198" s="134"/>
      <c r="Y198" s="134"/>
      <c r="Z198" s="134"/>
    </row>
    <row r="199" spans="20:26" ht="9.75">
      <c r="T199" s="182"/>
      <c r="U199" s="182"/>
      <c r="V199" s="134"/>
      <c r="W199" s="134"/>
      <c r="X199" s="134"/>
      <c r="Y199" s="134"/>
      <c r="Z199" s="134"/>
    </row>
    <row r="200" spans="20:26" ht="9.75">
      <c r="T200" s="182"/>
      <c r="U200" s="182"/>
      <c r="V200" s="134"/>
      <c r="W200" s="134"/>
      <c r="X200" s="134"/>
      <c r="Y200" s="134"/>
      <c r="Z200" s="134"/>
    </row>
    <row r="201" spans="20:26" ht="9.75">
      <c r="T201" s="182"/>
      <c r="U201" s="182"/>
      <c r="V201" s="134"/>
      <c r="W201" s="134"/>
      <c r="X201" s="134"/>
      <c r="Y201" s="134"/>
      <c r="Z201" s="134"/>
    </row>
    <row r="202" spans="20:26" ht="9.75">
      <c r="T202" s="182"/>
      <c r="U202" s="182"/>
      <c r="V202" s="134"/>
      <c r="W202" s="134"/>
      <c r="X202" s="134"/>
      <c r="Y202" s="134"/>
      <c r="Z202" s="134"/>
    </row>
    <row r="203" spans="20:26" ht="9.75">
      <c r="T203" s="182"/>
      <c r="U203" s="182"/>
      <c r="V203" s="134"/>
      <c r="W203" s="134"/>
      <c r="X203" s="134"/>
      <c r="Y203" s="134"/>
      <c r="Z203" s="134"/>
    </row>
    <row r="204" spans="20:26" ht="9.75">
      <c r="T204" s="182"/>
      <c r="U204" s="182"/>
      <c r="V204" s="134"/>
      <c r="W204" s="134"/>
      <c r="X204" s="134"/>
      <c r="Y204" s="134"/>
      <c r="Z204" s="134"/>
    </row>
    <row r="205" spans="20:26" ht="9.75">
      <c r="T205" s="182"/>
      <c r="U205" s="182"/>
      <c r="V205" s="134"/>
      <c r="W205" s="134"/>
      <c r="X205" s="134"/>
      <c r="Y205" s="134"/>
      <c r="Z205" s="134"/>
    </row>
    <row r="206" spans="20:26" ht="9.75">
      <c r="T206" s="182"/>
      <c r="U206" s="182"/>
      <c r="V206" s="134"/>
      <c r="W206" s="134"/>
      <c r="X206" s="134"/>
      <c r="Y206" s="134"/>
      <c r="Z206" s="134"/>
    </row>
    <row r="207" spans="20:26" ht="9.75">
      <c r="T207" s="182"/>
      <c r="U207" s="182"/>
      <c r="V207" s="134"/>
      <c r="W207" s="134"/>
      <c r="X207" s="134"/>
      <c r="Y207" s="134"/>
      <c r="Z207" s="134"/>
    </row>
    <row r="208" spans="20:26" ht="9.75">
      <c r="T208" s="182"/>
      <c r="U208" s="182"/>
      <c r="V208" s="134"/>
      <c r="W208" s="134"/>
      <c r="X208" s="134"/>
      <c r="Y208" s="134"/>
      <c r="Z208" s="134"/>
    </row>
    <row r="209" spans="20:26" ht="9.75">
      <c r="T209" s="182"/>
      <c r="U209" s="182"/>
      <c r="V209" s="134"/>
      <c r="W209" s="134"/>
      <c r="X209" s="134"/>
      <c r="Y209" s="134"/>
      <c r="Z209" s="134"/>
    </row>
    <row r="210" spans="20:25" ht="9.75">
      <c r="T210" s="182"/>
      <c r="U210" s="182"/>
      <c r="V210" s="134"/>
      <c r="Y210" s="134"/>
    </row>
    <row r="211" spans="20:25" ht="9.75">
      <c r="T211" s="182"/>
      <c r="U211" s="182"/>
      <c r="V211" s="134"/>
      <c r="Y211" s="134"/>
    </row>
    <row r="212" spans="20:25" ht="9.75">
      <c r="T212" s="182"/>
      <c r="U212" s="182"/>
      <c r="V212" s="134"/>
      <c r="Y212" s="134"/>
    </row>
    <row r="213" spans="20:25" ht="9.75">
      <c r="T213" s="182"/>
      <c r="U213" s="182"/>
      <c r="V213" s="134"/>
      <c r="Y213" s="134"/>
    </row>
    <row r="214" spans="20:25" ht="9.75">
      <c r="T214" s="182"/>
      <c r="U214" s="182"/>
      <c r="V214" s="134"/>
      <c r="Y214" s="134"/>
    </row>
    <row r="215" spans="20:25" ht="9.75">
      <c r="T215" s="182"/>
      <c r="U215" s="182"/>
      <c r="V215" s="134"/>
      <c r="Y215" s="134"/>
    </row>
    <row r="216" spans="20:25" ht="9.75">
      <c r="T216" s="182"/>
      <c r="U216" s="182"/>
      <c r="V216" s="134"/>
      <c r="Y216" s="134"/>
    </row>
    <row r="217" spans="20:25" ht="9.75">
      <c r="T217" s="182"/>
      <c r="U217" s="182"/>
      <c r="V217" s="134"/>
      <c r="Y217" s="134"/>
    </row>
    <row r="218" spans="20:25" ht="9.75">
      <c r="T218" s="182"/>
      <c r="U218" s="182"/>
      <c r="V218" s="134"/>
      <c r="Y218" s="134"/>
    </row>
    <row r="219" spans="20:25" ht="9.75">
      <c r="T219" s="182"/>
      <c r="U219" s="182"/>
      <c r="V219" s="134"/>
      <c r="Y219" s="134"/>
    </row>
    <row r="220" spans="20:25" ht="9.75">
      <c r="T220" s="182"/>
      <c r="U220" s="182"/>
      <c r="V220" s="134"/>
      <c r="Y220" s="134"/>
    </row>
    <row r="221" spans="20:25" ht="9.75">
      <c r="T221" s="182"/>
      <c r="U221" s="182"/>
      <c r="V221" s="134"/>
      <c r="Y221" s="134"/>
    </row>
  </sheetData>
  <mergeCells count="28">
    <mergeCell ref="A114:S114"/>
    <mergeCell ref="A118:E118"/>
    <mergeCell ref="A150:E150"/>
    <mergeCell ref="A157:E157"/>
    <mergeCell ref="A142:E142"/>
    <mergeCell ref="A141:E141"/>
    <mergeCell ref="A194:E194"/>
    <mergeCell ref="A195:E195"/>
    <mergeCell ref="A158:E158"/>
    <mergeCell ref="A149:E149"/>
    <mergeCell ref="A109:R109"/>
    <mergeCell ref="A88:E88"/>
    <mergeCell ref="A108:E108"/>
    <mergeCell ref="A113:E113"/>
    <mergeCell ref="W3:Y3"/>
    <mergeCell ref="Z3:AB3"/>
    <mergeCell ref="S3:S4"/>
    <mergeCell ref="T3:V3"/>
    <mergeCell ref="Q1:R1"/>
    <mergeCell ref="E2:S2"/>
    <mergeCell ref="A79:E79"/>
    <mergeCell ref="Q3:Q4"/>
    <mergeCell ref="R3:R4"/>
    <mergeCell ref="A3:A4"/>
    <mergeCell ref="B3:B4"/>
    <mergeCell ref="C3:C4"/>
    <mergeCell ref="E3:E4"/>
    <mergeCell ref="A5:S6"/>
  </mergeCells>
  <printOptions/>
  <pageMargins left="1.1811023622047245" right="0" top="0.984251968503937" bottom="0.7874015748031497" header="0.5118110236220472" footer="0.5118110236220472"/>
  <pageSetup horizontalDpi="360" verticalDpi="360" orientation="portrait" paperSize="9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A17" sqref="A17"/>
    </sheetView>
  </sheetViews>
  <sheetFormatPr defaultColWidth="9.00390625" defaultRowHeight="12.75"/>
  <cols>
    <col min="1" max="1" width="3.875" style="20" customWidth="1"/>
    <col min="2" max="2" width="14.875" style="20" customWidth="1"/>
    <col min="3" max="3" width="21.125" style="20" customWidth="1"/>
    <col min="4" max="4" width="9.375" style="20" customWidth="1"/>
    <col min="5" max="5" width="8.625" style="348" customWidth="1"/>
    <col min="6" max="6" width="7.625" style="304" customWidth="1"/>
    <col min="7" max="7" width="34.00390625" style="20" customWidth="1"/>
    <col min="8" max="16384" width="9.125" style="20" customWidth="1"/>
  </cols>
  <sheetData>
    <row r="1" ht="12.75">
      <c r="G1" s="81" t="s">
        <v>136</v>
      </c>
    </row>
    <row r="2" spans="1:7" ht="12.75">
      <c r="A2" s="464" t="s">
        <v>293</v>
      </c>
      <c r="B2" s="465"/>
      <c r="C2" s="465"/>
      <c r="D2" s="465"/>
      <c r="E2" s="465"/>
      <c r="F2" s="465"/>
      <c r="G2" s="465"/>
    </row>
    <row r="3" spans="1:7" s="309" customFormat="1" ht="12.75">
      <c r="A3" s="466" t="s">
        <v>275</v>
      </c>
      <c r="B3" s="466"/>
      <c r="C3" s="466"/>
      <c r="D3" s="466"/>
      <c r="E3" s="466"/>
      <c r="F3" s="466"/>
      <c r="G3" s="466"/>
    </row>
    <row r="4" spans="1:7" s="310" customFormat="1" ht="30.75" customHeight="1">
      <c r="A4" s="470" t="s">
        <v>113</v>
      </c>
      <c r="B4" s="470" t="s">
        <v>128</v>
      </c>
      <c r="C4" s="470" t="s">
        <v>137</v>
      </c>
      <c r="D4" s="467" t="s">
        <v>138</v>
      </c>
      <c r="E4" s="468"/>
      <c r="F4" s="469"/>
      <c r="G4" s="470" t="s">
        <v>139</v>
      </c>
    </row>
    <row r="5" spans="1:7" s="310" customFormat="1" ht="21" customHeight="1">
      <c r="A5" s="471"/>
      <c r="B5" s="471"/>
      <c r="C5" s="471"/>
      <c r="D5" s="306" t="s">
        <v>110</v>
      </c>
      <c r="E5" s="351" t="s">
        <v>111</v>
      </c>
      <c r="F5" s="311" t="s">
        <v>99</v>
      </c>
      <c r="G5" s="471"/>
    </row>
    <row r="6" spans="1:7" s="21" customFormat="1" ht="12.75">
      <c r="A6" s="22">
        <v>1</v>
      </c>
      <c r="B6" s="22">
        <v>2</v>
      </c>
      <c r="C6" s="22">
        <v>3</v>
      </c>
      <c r="D6" s="22">
        <v>4</v>
      </c>
      <c r="E6" s="352">
        <v>5</v>
      </c>
      <c r="F6" s="305">
        <v>6</v>
      </c>
      <c r="G6" s="22">
        <v>7</v>
      </c>
    </row>
    <row r="7" spans="1:7" ht="79.5" customHeight="1">
      <c r="A7" s="312">
        <v>1</v>
      </c>
      <c r="B7" s="311" t="s">
        <v>19</v>
      </c>
      <c r="C7" s="313" t="s">
        <v>140</v>
      </c>
      <c r="D7" s="314">
        <v>11000</v>
      </c>
      <c r="E7" s="315">
        <v>11000</v>
      </c>
      <c r="F7" s="316">
        <f>ROUND((E7/D7)*100,2)</f>
        <v>100</v>
      </c>
      <c r="G7" s="317" t="s">
        <v>31</v>
      </c>
    </row>
    <row r="8" spans="1:7" ht="51">
      <c r="A8" s="312">
        <v>2</v>
      </c>
      <c r="B8" s="311" t="s">
        <v>205</v>
      </c>
      <c r="C8" s="313" t="s">
        <v>140</v>
      </c>
      <c r="D8" s="314">
        <v>223440</v>
      </c>
      <c r="E8" s="315">
        <v>215499</v>
      </c>
      <c r="F8" s="316">
        <f>ROUND((E8/D8)*100,2)</f>
        <v>96.45</v>
      </c>
      <c r="G8" s="317" t="s">
        <v>276</v>
      </c>
    </row>
    <row r="9" spans="1:7" ht="51">
      <c r="A9" s="312">
        <v>3</v>
      </c>
      <c r="B9" s="311" t="s">
        <v>20</v>
      </c>
      <c r="C9" s="313" t="s">
        <v>21</v>
      </c>
      <c r="D9" s="314">
        <v>20000</v>
      </c>
      <c r="E9" s="315">
        <v>20000</v>
      </c>
      <c r="F9" s="316">
        <f>ROUND((E9/D9)*100,2)</f>
        <v>100</v>
      </c>
      <c r="G9" s="317" t="s">
        <v>32</v>
      </c>
    </row>
    <row r="10" spans="1:7" ht="36.75" customHeight="1">
      <c r="A10" s="312">
        <v>4</v>
      </c>
      <c r="B10" s="311" t="s">
        <v>22</v>
      </c>
      <c r="C10" s="313" t="s">
        <v>21</v>
      </c>
      <c r="D10" s="314">
        <v>30000</v>
      </c>
      <c r="E10" s="315">
        <v>30000</v>
      </c>
      <c r="F10" s="316">
        <f>ROUND((E10/D10)*100,2)</f>
        <v>100</v>
      </c>
      <c r="G10" s="317" t="s">
        <v>33</v>
      </c>
    </row>
    <row r="11" spans="1:7" ht="36.75" customHeight="1">
      <c r="A11" s="312">
        <v>5</v>
      </c>
      <c r="B11" s="311" t="s">
        <v>277</v>
      </c>
      <c r="C11" s="313" t="s">
        <v>21</v>
      </c>
      <c r="D11" s="314">
        <v>8450</v>
      </c>
      <c r="E11" s="315">
        <v>8450</v>
      </c>
      <c r="F11" s="316">
        <f>ROUND((E11/D11)*100,2)</f>
        <v>100</v>
      </c>
      <c r="G11" s="317" t="s">
        <v>278</v>
      </c>
    </row>
    <row r="12" spans="1:7" ht="76.5">
      <c r="A12" s="312">
        <v>6</v>
      </c>
      <c r="B12" s="311" t="s">
        <v>23</v>
      </c>
      <c r="C12" s="313" t="s">
        <v>24</v>
      </c>
      <c r="D12" s="314">
        <v>4000</v>
      </c>
      <c r="E12" s="314">
        <v>4000</v>
      </c>
      <c r="F12" s="316">
        <f aca="true" t="shared" si="0" ref="F12:F18">ROUND((E12/D12)*100,2)</f>
        <v>100</v>
      </c>
      <c r="G12" s="317" t="s">
        <v>34</v>
      </c>
    </row>
    <row r="13" spans="1:7" ht="38.25">
      <c r="A13" s="312">
        <v>7</v>
      </c>
      <c r="B13" s="311" t="s">
        <v>25</v>
      </c>
      <c r="C13" s="313" t="s">
        <v>26</v>
      </c>
      <c r="D13" s="314">
        <v>30050</v>
      </c>
      <c r="E13" s="314">
        <v>30050</v>
      </c>
      <c r="F13" s="316">
        <f t="shared" si="0"/>
        <v>100</v>
      </c>
      <c r="G13" s="317" t="s">
        <v>35</v>
      </c>
    </row>
    <row r="14" spans="1:7" ht="76.5">
      <c r="A14" s="312">
        <v>8</v>
      </c>
      <c r="B14" s="311" t="s">
        <v>27</v>
      </c>
      <c r="C14" s="313" t="s">
        <v>24</v>
      </c>
      <c r="D14" s="314">
        <v>4000</v>
      </c>
      <c r="E14" s="314">
        <v>4000</v>
      </c>
      <c r="F14" s="316">
        <f t="shared" si="0"/>
        <v>100</v>
      </c>
      <c r="G14" s="317" t="s">
        <v>36</v>
      </c>
    </row>
    <row r="15" spans="1:8" ht="76.5">
      <c r="A15" s="312">
        <v>9</v>
      </c>
      <c r="B15" s="311" t="s">
        <v>27</v>
      </c>
      <c r="C15" s="313" t="s">
        <v>28</v>
      </c>
      <c r="D15" s="314">
        <v>2000</v>
      </c>
      <c r="E15" s="314">
        <v>2000</v>
      </c>
      <c r="F15" s="316">
        <f t="shared" si="0"/>
        <v>100</v>
      </c>
      <c r="G15" s="317" t="s">
        <v>36</v>
      </c>
      <c r="H15" s="81"/>
    </row>
    <row r="16" spans="1:7" ht="76.5">
      <c r="A16" s="312">
        <v>10</v>
      </c>
      <c r="B16" s="311" t="s">
        <v>29</v>
      </c>
      <c r="C16" s="313" t="s">
        <v>30</v>
      </c>
      <c r="D16" s="314">
        <v>2000</v>
      </c>
      <c r="E16" s="314">
        <v>2000</v>
      </c>
      <c r="F16" s="316">
        <f t="shared" si="0"/>
        <v>100</v>
      </c>
      <c r="G16" s="317" t="s">
        <v>37</v>
      </c>
    </row>
    <row r="17" spans="1:7" ht="89.25">
      <c r="A17" s="312">
        <v>11</v>
      </c>
      <c r="B17" s="311" t="s">
        <v>29</v>
      </c>
      <c r="C17" s="313" t="s">
        <v>28</v>
      </c>
      <c r="D17" s="314">
        <v>10000</v>
      </c>
      <c r="E17" s="314">
        <v>10000</v>
      </c>
      <c r="F17" s="316">
        <f t="shared" si="0"/>
        <v>100</v>
      </c>
      <c r="G17" s="317" t="s">
        <v>38</v>
      </c>
    </row>
    <row r="18" spans="1:7" ht="12.75">
      <c r="A18" s="461" t="s">
        <v>291</v>
      </c>
      <c r="B18" s="462"/>
      <c r="C18" s="463"/>
      <c r="D18" s="349">
        <f>SUM(D7:D17)</f>
        <v>344940</v>
      </c>
      <c r="E18" s="314">
        <f>SUM(E7:E17)</f>
        <v>336999</v>
      </c>
      <c r="F18" s="316">
        <f t="shared" si="0"/>
        <v>97.7</v>
      </c>
      <c r="G18" s="350"/>
    </row>
  </sheetData>
  <mergeCells count="8">
    <mergeCell ref="A18:C18"/>
    <mergeCell ref="A2:G2"/>
    <mergeCell ref="A3:G3"/>
    <mergeCell ref="D4:F4"/>
    <mergeCell ref="C4:C5"/>
    <mergeCell ref="B4:B5"/>
    <mergeCell ref="A4:A5"/>
    <mergeCell ref="G4:G5"/>
  </mergeCells>
  <printOptions/>
  <pageMargins left="0.3937007874015748" right="0" top="0.3937007874015748" bottom="0.3937007874015748" header="0.5118110236220472" footer="0.5118110236220472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22"/>
  <sheetViews>
    <sheetView workbookViewId="0" topLeftCell="A1">
      <selection activeCell="O12" sqref="O12"/>
    </sheetView>
  </sheetViews>
  <sheetFormatPr defaultColWidth="9.00390625" defaultRowHeight="12.75"/>
  <cols>
    <col min="1" max="1" width="5.875" style="25" customWidth="1"/>
    <col min="2" max="2" width="9.875" style="25" customWidth="1"/>
    <col min="3" max="3" width="29.375" style="24" customWidth="1"/>
    <col min="4" max="4" width="8.875" style="242" customWidth="1"/>
    <col min="5" max="5" width="8.75390625" style="242" customWidth="1"/>
    <col min="6" max="6" width="6.125" style="242" customWidth="1"/>
    <col min="7" max="7" width="8.625" style="242" customWidth="1"/>
    <col min="8" max="8" width="8.375" style="242" customWidth="1"/>
    <col min="9" max="9" width="5.125" style="242" customWidth="1"/>
    <col min="10" max="10" width="8.875" style="242" customWidth="1"/>
    <col min="11" max="11" width="10.00390625" style="242" customWidth="1"/>
    <col min="12" max="12" width="6.125" style="242" customWidth="1"/>
    <col min="13" max="13" width="5.375" style="242" customWidth="1"/>
    <col min="14" max="14" width="8.875" style="242" customWidth="1"/>
    <col min="15" max="15" width="8.25390625" style="242" customWidth="1"/>
    <col min="16" max="16384" width="29.375" style="25" customWidth="1"/>
  </cols>
  <sheetData>
    <row r="2" spans="3:15" s="64" customFormat="1" ht="11.25">
      <c r="C2" s="65"/>
      <c r="D2" s="241"/>
      <c r="E2" s="241"/>
      <c r="F2" s="241"/>
      <c r="G2" s="242"/>
      <c r="H2" s="242"/>
      <c r="I2" s="242"/>
      <c r="J2" s="242"/>
      <c r="K2" s="242"/>
      <c r="L2" s="242"/>
      <c r="M2" s="241"/>
      <c r="N2" s="241"/>
      <c r="O2" s="241"/>
    </row>
    <row r="3" spans="3:15" s="20" customFormat="1" ht="12.75">
      <c r="C3" s="262"/>
      <c r="D3" s="263"/>
      <c r="E3" s="263"/>
      <c r="F3" s="263"/>
      <c r="G3" s="263"/>
      <c r="H3" s="263"/>
      <c r="I3" s="263"/>
      <c r="J3" s="263"/>
      <c r="K3" s="263"/>
      <c r="L3" s="263" t="s">
        <v>127</v>
      </c>
      <c r="M3" s="263"/>
      <c r="N3" s="263"/>
      <c r="O3" s="263"/>
    </row>
    <row r="4" spans="1:15" s="20" customFormat="1" ht="12.75">
      <c r="A4" s="466" t="s">
        <v>293</v>
      </c>
      <c r="B4" s="466"/>
      <c r="C4" s="466"/>
      <c r="D4" s="466"/>
      <c r="E4" s="466"/>
      <c r="F4" s="466"/>
      <c r="G4" s="466"/>
      <c r="H4" s="466"/>
      <c r="I4" s="466"/>
      <c r="J4" s="466"/>
      <c r="K4" s="466"/>
      <c r="L4" s="466"/>
      <c r="M4" s="466"/>
      <c r="N4" s="264"/>
      <c r="O4" s="264"/>
    </row>
    <row r="5" spans="1:15" s="20" customFormat="1" ht="12.75">
      <c r="A5" s="466" t="s">
        <v>295</v>
      </c>
      <c r="B5" s="466"/>
      <c r="C5" s="466"/>
      <c r="D5" s="466"/>
      <c r="E5" s="466"/>
      <c r="F5" s="466"/>
      <c r="G5" s="466"/>
      <c r="H5" s="466"/>
      <c r="I5" s="466"/>
      <c r="J5" s="466"/>
      <c r="K5" s="466"/>
      <c r="L5" s="466"/>
      <c r="M5" s="466"/>
      <c r="N5" s="264"/>
      <c r="O5" s="264"/>
    </row>
    <row r="6" spans="1:15" ht="11.25">
      <c r="A6" s="66"/>
      <c r="B6" s="66"/>
      <c r="C6" s="67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</row>
    <row r="7" spans="10:15" ht="11.25">
      <c r="J7" s="244"/>
      <c r="K7" s="244"/>
      <c r="L7" s="244"/>
      <c r="M7" s="244" t="s">
        <v>126</v>
      </c>
      <c r="N7" s="244"/>
      <c r="O7" s="244"/>
    </row>
    <row r="8" spans="10:15" ht="11.25">
      <c r="J8" s="244"/>
      <c r="K8" s="244"/>
      <c r="L8" s="244"/>
      <c r="M8" s="244"/>
      <c r="N8" s="244"/>
      <c r="O8" s="244"/>
    </row>
    <row r="9" spans="1:15" s="68" customFormat="1" ht="11.25">
      <c r="A9" s="27" t="s">
        <v>113</v>
      </c>
      <c r="B9" s="479" t="s">
        <v>128</v>
      </c>
      <c r="C9" s="479" t="s">
        <v>129</v>
      </c>
      <c r="D9" s="474" t="s">
        <v>130</v>
      </c>
      <c r="E9" s="475"/>
      <c r="F9" s="476"/>
      <c r="G9" s="474" t="s">
        <v>131</v>
      </c>
      <c r="H9" s="475"/>
      <c r="I9" s="476"/>
      <c r="J9" s="474" t="s">
        <v>132</v>
      </c>
      <c r="K9" s="475"/>
      <c r="L9" s="476"/>
      <c r="M9" s="477" t="s">
        <v>133</v>
      </c>
      <c r="N9" s="478"/>
      <c r="O9" s="478"/>
    </row>
    <row r="10" spans="1:15" s="68" customFormat="1" ht="22.5">
      <c r="A10" s="27"/>
      <c r="B10" s="480"/>
      <c r="C10" s="480"/>
      <c r="D10" s="245" t="s">
        <v>110</v>
      </c>
      <c r="E10" s="246" t="s">
        <v>111</v>
      </c>
      <c r="F10" s="246" t="s">
        <v>99</v>
      </c>
      <c r="G10" s="246" t="s">
        <v>110</v>
      </c>
      <c r="H10" s="246" t="s">
        <v>111</v>
      </c>
      <c r="I10" s="246" t="s">
        <v>99</v>
      </c>
      <c r="J10" s="246" t="s">
        <v>110</v>
      </c>
      <c r="K10" s="246" t="s">
        <v>111</v>
      </c>
      <c r="L10" s="247" t="s">
        <v>99</v>
      </c>
      <c r="M10" s="247" t="s">
        <v>110</v>
      </c>
      <c r="N10" s="248" t="s">
        <v>111</v>
      </c>
      <c r="O10" s="249" t="s">
        <v>99</v>
      </c>
    </row>
    <row r="11" spans="1:15" s="63" customFormat="1" ht="11.25">
      <c r="A11" s="26">
        <v>1</v>
      </c>
      <c r="B11" s="26">
        <v>2</v>
      </c>
      <c r="C11" s="62">
        <v>3</v>
      </c>
      <c r="D11" s="250">
        <v>4</v>
      </c>
      <c r="E11" s="250">
        <v>5</v>
      </c>
      <c r="F11" s="250">
        <v>6</v>
      </c>
      <c r="G11" s="250">
        <v>7</v>
      </c>
      <c r="H11" s="250">
        <v>8</v>
      </c>
      <c r="I11" s="250">
        <v>9</v>
      </c>
      <c r="J11" s="250">
        <v>10</v>
      </c>
      <c r="K11" s="251">
        <v>11</v>
      </c>
      <c r="L11" s="250">
        <v>12</v>
      </c>
      <c r="M11" s="250">
        <v>13</v>
      </c>
      <c r="N11" s="250">
        <v>14</v>
      </c>
      <c r="O11" s="250">
        <v>15</v>
      </c>
    </row>
    <row r="12" spans="1:15" s="64" customFormat="1" ht="21">
      <c r="A12" s="69" t="s">
        <v>115</v>
      </c>
      <c r="B12" s="70" t="s">
        <v>134</v>
      </c>
      <c r="C12" s="71" t="s">
        <v>135</v>
      </c>
      <c r="D12" s="252">
        <v>0</v>
      </c>
      <c r="E12" s="252">
        <v>2350</v>
      </c>
      <c r="F12" s="252">
        <v>0</v>
      </c>
      <c r="G12" s="252">
        <v>4457</v>
      </c>
      <c r="H12" s="252">
        <v>4457</v>
      </c>
      <c r="I12" s="252">
        <f>ROUND((H12/G12)*100,2)</f>
        <v>100</v>
      </c>
      <c r="J12" s="252">
        <v>6567</v>
      </c>
      <c r="K12" s="252">
        <f>SUM(K13:K16)</f>
        <v>6567</v>
      </c>
      <c r="L12" s="252">
        <f>ROUND((K12/J12)*100,2)</f>
        <v>100</v>
      </c>
      <c r="M12" s="252">
        <v>240</v>
      </c>
      <c r="N12" s="252">
        <v>240</v>
      </c>
      <c r="O12" s="252">
        <f>ROUND((N12/M12)*100,2)</f>
        <v>100</v>
      </c>
    </row>
    <row r="13" spans="1:15" ht="33.75">
      <c r="A13" s="72"/>
      <c r="B13" s="73"/>
      <c r="C13" s="74" t="s">
        <v>206</v>
      </c>
      <c r="D13" s="253"/>
      <c r="E13" s="253"/>
      <c r="F13" s="253"/>
      <c r="G13" s="253"/>
      <c r="H13" s="253"/>
      <c r="I13" s="253"/>
      <c r="J13" s="253">
        <v>2906</v>
      </c>
      <c r="K13" s="253">
        <v>2906</v>
      </c>
      <c r="L13" s="254">
        <f>ROUND((K13/J13)*100,2)</f>
        <v>100</v>
      </c>
      <c r="M13" s="253"/>
      <c r="N13" s="253"/>
      <c r="O13" s="253"/>
    </row>
    <row r="14" spans="1:15" ht="11.25">
      <c r="A14" s="72"/>
      <c r="B14" s="73"/>
      <c r="C14" s="75" t="s">
        <v>207</v>
      </c>
      <c r="D14" s="253"/>
      <c r="E14" s="253"/>
      <c r="F14" s="253"/>
      <c r="G14" s="253"/>
      <c r="H14" s="253"/>
      <c r="I14" s="253"/>
      <c r="J14" s="253">
        <v>2490</v>
      </c>
      <c r="K14" s="253">
        <v>2490</v>
      </c>
      <c r="L14" s="254">
        <f>ROUND((K14/J14)*100,2)</f>
        <v>100</v>
      </c>
      <c r="M14" s="253"/>
      <c r="N14" s="253"/>
      <c r="O14" s="253"/>
    </row>
    <row r="15" spans="1:15" ht="11.25">
      <c r="A15" s="72"/>
      <c r="B15" s="73"/>
      <c r="C15" s="75" t="s">
        <v>296</v>
      </c>
      <c r="D15" s="253"/>
      <c r="E15" s="253"/>
      <c r="F15" s="253"/>
      <c r="G15" s="253"/>
      <c r="H15" s="253"/>
      <c r="I15" s="253"/>
      <c r="J15" s="253">
        <v>1711</v>
      </c>
      <c r="K15" s="253">
        <v>1171</v>
      </c>
      <c r="L15" s="254">
        <f>ROUND((K15/J15)*100,2)</f>
        <v>68.44</v>
      </c>
      <c r="M15" s="253"/>
      <c r="N15" s="253"/>
      <c r="O15" s="253"/>
    </row>
    <row r="16" spans="1:15" ht="34.5" customHeight="1">
      <c r="A16" s="76"/>
      <c r="B16" s="77"/>
      <c r="C16" s="78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</row>
    <row r="17" ht="11.25">
      <c r="B17" s="79"/>
    </row>
    <row r="18" spans="7:9" ht="11.25">
      <c r="G18" s="80"/>
      <c r="H18" s="80"/>
      <c r="I18" s="80"/>
    </row>
    <row r="19" spans="4:17" ht="11.25">
      <c r="D19" s="256"/>
      <c r="E19" s="256"/>
      <c r="F19" s="256"/>
      <c r="G19" s="257"/>
      <c r="H19" s="257"/>
      <c r="I19" s="257"/>
      <c r="J19" s="256"/>
      <c r="K19" s="472"/>
      <c r="L19" s="472"/>
      <c r="M19" s="472"/>
      <c r="N19" s="473"/>
      <c r="O19" s="473"/>
      <c r="P19" s="473"/>
      <c r="Q19" s="473"/>
    </row>
    <row r="20" spans="16:17" ht="11.25">
      <c r="P20" s="92"/>
      <c r="Q20" s="92"/>
    </row>
    <row r="21" spans="16:17" ht="11.25">
      <c r="P21" s="92"/>
      <c r="Q21" s="92"/>
    </row>
    <row r="22" spans="2:17" ht="11.25">
      <c r="B22" s="80"/>
      <c r="G22" s="80"/>
      <c r="H22" s="80"/>
      <c r="I22" s="80"/>
      <c r="J22" s="80"/>
      <c r="N22" s="80"/>
      <c r="O22" s="80"/>
      <c r="P22" s="93"/>
      <c r="Q22" s="92"/>
    </row>
  </sheetData>
  <mergeCells count="9">
    <mergeCell ref="K19:Q19"/>
    <mergeCell ref="A4:M4"/>
    <mergeCell ref="A5:M5"/>
    <mergeCell ref="D9:F9"/>
    <mergeCell ref="G9:I9"/>
    <mergeCell ref="M9:O9"/>
    <mergeCell ref="J9:L9"/>
    <mergeCell ref="C9:C10"/>
    <mergeCell ref="B9:B10"/>
  </mergeCells>
  <printOptions/>
  <pageMargins left="0.3937007874015748" right="0" top="0.984251968503937" bottom="0.984251968503937" header="0.5118110236220472" footer="0.5118110236220472"/>
  <pageSetup horizontalDpi="360" verticalDpi="36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Y17"/>
  <sheetViews>
    <sheetView workbookViewId="0" topLeftCell="D1">
      <selection activeCell="Y7" sqref="Y7:Y8"/>
    </sheetView>
  </sheetViews>
  <sheetFormatPr defaultColWidth="9.00390625" defaultRowHeight="12.75"/>
  <cols>
    <col min="1" max="1" width="2.375" style="23" customWidth="1"/>
    <col min="2" max="2" width="12.00390625" style="23" customWidth="1"/>
    <col min="3" max="3" width="7.875" style="23" customWidth="1"/>
    <col min="4" max="4" width="8.75390625" style="23" customWidth="1"/>
    <col min="5" max="5" width="6.125" style="23" customWidth="1"/>
    <col min="6" max="6" width="7.375" style="23" customWidth="1"/>
    <col min="7" max="7" width="4.875" style="326" customWidth="1"/>
    <col min="8" max="8" width="6.125" style="23" customWidth="1"/>
    <col min="9" max="9" width="5.125" style="23" customWidth="1"/>
    <col min="10" max="10" width="4.625" style="23" customWidth="1"/>
    <col min="11" max="11" width="5.75390625" style="23" customWidth="1"/>
    <col min="12" max="12" width="5.625" style="23" customWidth="1"/>
    <col min="13" max="13" width="4.625" style="23" customWidth="1"/>
    <col min="14" max="14" width="7.125" style="23" customWidth="1"/>
    <col min="15" max="15" width="6.125" style="23" customWidth="1"/>
    <col min="16" max="16" width="4.00390625" style="23" customWidth="1"/>
    <col min="17" max="17" width="5.625" style="23" customWidth="1"/>
    <col min="18" max="18" width="6.00390625" style="23" customWidth="1"/>
    <col min="19" max="19" width="3.75390625" style="23" customWidth="1"/>
    <col min="20" max="20" width="5.625" style="23" customWidth="1"/>
    <col min="21" max="21" width="6.125" style="23" customWidth="1"/>
    <col min="22" max="22" width="3.625" style="23" customWidth="1"/>
    <col min="23" max="23" width="4.25390625" style="23" customWidth="1"/>
    <col min="24" max="24" width="6.75390625" style="23" customWidth="1"/>
    <col min="25" max="25" width="7.375" style="23" customWidth="1"/>
    <col min="26" max="16384" width="9.125" style="23" customWidth="1"/>
  </cols>
  <sheetData>
    <row r="2" spans="1:24" ht="11.25">
      <c r="A2" s="25"/>
      <c r="B2" s="25"/>
      <c r="C2" s="25"/>
      <c r="D2" s="25"/>
      <c r="E2" s="25"/>
      <c r="F2" s="25"/>
      <c r="G2" s="318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 t="s">
        <v>10</v>
      </c>
      <c r="U2" s="25"/>
      <c r="V2" s="25"/>
      <c r="W2" s="25"/>
      <c r="X2" s="25"/>
    </row>
    <row r="3" spans="1:24" ht="12.75">
      <c r="A3" s="483" t="s">
        <v>241</v>
      </c>
      <c r="B3" s="483"/>
      <c r="C3" s="483"/>
      <c r="D3" s="483"/>
      <c r="E3" s="483"/>
      <c r="F3" s="483"/>
      <c r="G3" s="483"/>
      <c r="H3" s="483"/>
      <c r="I3" s="483"/>
      <c r="J3" s="483"/>
      <c r="K3" s="483"/>
      <c r="L3" s="483"/>
      <c r="M3" s="483"/>
      <c r="N3" s="483"/>
      <c r="O3" s="483"/>
      <c r="P3" s="483"/>
      <c r="Q3" s="483"/>
      <c r="R3" s="483"/>
      <c r="S3" s="483"/>
      <c r="T3" s="483"/>
      <c r="U3" s="483"/>
      <c r="V3" s="483"/>
      <c r="W3" s="483"/>
      <c r="X3" s="483"/>
    </row>
    <row r="4" spans="1:24" ht="12.75">
      <c r="A4" s="20"/>
      <c r="B4" s="20"/>
      <c r="C4" s="20"/>
      <c r="D4" s="20"/>
      <c r="E4" s="483" t="s">
        <v>243</v>
      </c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3"/>
      <c r="R4" s="21"/>
      <c r="S4" s="21"/>
      <c r="T4" s="20"/>
      <c r="U4" s="20"/>
      <c r="V4" s="20"/>
      <c r="W4" s="20"/>
      <c r="X4" s="20"/>
    </row>
    <row r="5" spans="1:24" ht="11.25">
      <c r="A5" s="25"/>
      <c r="B5" s="25"/>
      <c r="C5" s="25"/>
      <c r="D5" s="25"/>
      <c r="E5" s="25"/>
      <c r="F5" s="25"/>
      <c r="G5" s="318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319"/>
      <c r="X5" s="319" t="s">
        <v>126</v>
      </c>
    </row>
    <row r="6" spans="1:24" ht="11.25">
      <c r="A6" s="25"/>
      <c r="B6" s="25"/>
      <c r="C6" s="25"/>
      <c r="D6" s="25"/>
      <c r="E6" s="25"/>
      <c r="F6" s="25"/>
      <c r="G6" s="318"/>
      <c r="H6" s="25"/>
      <c r="I6" s="25"/>
      <c r="J6" s="25"/>
      <c r="K6" s="25"/>
      <c r="L6" s="25"/>
      <c r="M6" s="25"/>
      <c r="N6" s="481" t="s">
        <v>238</v>
      </c>
      <c r="O6" s="492"/>
      <c r="P6" s="492"/>
      <c r="Q6" s="492"/>
      <c r="R6" s="492"/>
      <c r="S6" s="492"/>
      <c r="T6" s="492"/>
      <c r="U6" s="492"/>
      <c r="V6" s="492"/>
      <c r="W6" s="493"/>
      <c r="X6" s="319"/>
    </row>
    <row r="7" spans="1:25" ht="44.25" customHeight="1">
      <c r="A7" s="494" t="s">
        <v>113</v>
      </c>
      <c r="B7" s="494" t="s">
        <v>4</v>
      </c>
      <c r="C7" s="494" t="s">
        <v>128</v>
      </c>
      <c r="D7" s="494" t="s">
        <v>5</v>
      </c>
      <c r="E7" s="484" t="s">
        <v>114</v>
      </c>
      <c r="F7" s="485"/>
      <c r="G7" s="486"/>
      <c r="H7" s="484" t="s">
        <v>234</v>
      </c>
      <c r="I7" s="487"/>
      <c r="J7" s="488"/>
      <c r="K7" s="489" t="s">
        <v>274</v>
      </c>
      <c r="L7" s="487"/>
      <c r="M7" s="488"/>
      <c r="N7" s="484" t="s">
        <v>237</v>
      </c>
      <c r="O7" s="490"/>
      <c r="P7" s="491"/>
      <c r="Q7" s="484" t="s">
        <v>235</v>
      </c>
      <c r="R7" s="490"/>
      <c r="S7" s="491"/>
      <c r="T7" s="484" t="s">
        <v>236</v>
      </c>
      <c r="U7" s="490"/>
      <c r="V7" s="491"/>
      <c r="W7" s="27"/>
      <c r="X7" s="479" t="s">
        <v>298</v>
      </c>
      <c r="Y7" s="479" t="s">
        <v>299</v>
      </c>
    </row>
    <row r="8" spans="1:25" ht="41.25" customHeight="1">
      <c r="A8" s="494"/>
      <c r="B8" s="494"/>
      <c r="C8" s="494"/>
      <c r="D8" s="494"/>
      <c r="E8" s="27" t="s">
        <v>110</v>
      </c>
      <c r="F8" s="27" t="s">
        <v>111</v>
      </c>
      <c r="G8" s="320" t="s">
        <v>233</v>
      </c>
      <c r="H8" s="27" t="s">
        <v>110</v>
      </c>
      <c r="I8" s="27" t="s">
        <v>111</v>
      </c>
      <c r="J8" s="27" t="s">
        <v>233</v>
      </c>
      <c r="K8" s="27" t="s">
        <v>110</v>
      </c>
      <c r="L8" s="27" t="s">
        <v>111</v>
      </c>
      <c r="M8" s="27" t="s">
        <v>233</v>
      </c>
      <c r="N8" s="27" t="s">
        <v>110</v>
      </c>
      <c r="O8" s="27" t="s">
        <v>111</v>
      </c>
      <c r="P8" s="27" t="s">
        <v>233</v>
      </c>
      <c r="Q8" s="27" t="s">
        <v>110</v>
      </c>
      <c r="R8" s="27" t="s">
        <v>111</v>
      </c>
      <c r="S8" s="27" t="s">
        <v>233</v>
      </c>
      <c r="T8" s="27" t="s">
        <v>110</v>
      </c>
      <c r="U8" s="27" t="s">
        <v>111</v>
      </c>
      <c r="V8" s="27" t="s">
        <v>233</v>
      </c>
      <c r="W8" s="27" t="s">
        <v>6</v>
      </c>
      <c r="X8" s="480"/>
      <c r="Y8" s="480"/>
    </row>
    <row r="9" spans="1:25" ht="11.25">
      <c r="A9" s="307">
        <v>1</v>
      </c>
      <c r="B9" s="307">
        <v>2</v>
      </c>
      <c r="C9" s="307">
        <v>3</v>
      </c>
      <c r="D9" s="307">
        <v>4</v>
      </c>
      <c r="E9" s="307">
        <v>5</v>
      </c>
      <c r="F9" s="307">
        <v>6</v>
      </c>
      <c r="G9" s="307">
        <v>7</v>
      </c>
      <c r="H9" s="307">
        <v>8</v>
      </c>
      <c r="I9" s="307">
        <v>9</v>
      </c>
      <c r="J9" s="307">
        <v>10</v>
      </c>
      <c r="K9" s="307">
        <v>11</v>
      </c>
      <c r="L9" s="307">
        <v>12</v>
      </c>
      <c r="M9" s="307">
        <v>13</v>
      </c>
      <c r="N9" s="307">
        <v>14</v>
      </c>
      <c r="O9" s="307">
        <v>15</v>
      </c>
      <c r="P9" s="307">
        <v>16</v>
      </c>
      <c r="Q9" s="307">
        <v>17</v>
      </c>
      <c r="R9" s="307">
        <v>18</v>
      </c>
      <c r="S9" s="307">
        <v>19</v>
      </c>
      <c r="T9" s="307">
        <v>20</v>
      </c>
      <c r="U9" s="307">
        <v>21</v>
      </c>
      <c r="V9" s="307">
        <v>22</v>
      </c>
      <c r="W9" s="307">
        <v>23</v>
      </c>
      <c r="X9" s="307">
        <v>24</v>
      </c>
      <c r="Y9" s="307">
        <v>25</v>
      </c>
    </row>
    <row r="10" spans="1:25" ht="33.75">
      <c r="A10" s="321" t="s">
        <v>115</v>
      </c>
      <c r="B10" s="322" t="s">
        <v>21</v>
      </c>
      <c r="C10" s="321"/>
      <c r="D10" s="344"/>
      <c r="E10" s="344"/>
      <c r="F10" s="344"/>
      <c r="G10" s="344"/>
      <c r="H10" s="344"/>
      <c r="I10" s="344"/>
      <c r="J10" s="344"/>
      <c r="K10" s="344"/>
      <c r="L10" s="344"/>
      <c r="M10" s="344"/>
      <c r="N10" s="344"/>
      <c r="O10" s="344"/>
      <c r="P10" s="344"/>
      <c r="Q10" s="344"/>
      <c r="R10" s="344"/>
      <c r="S10" s="344"/>
      <c r="T10" s="344"/>
      <c r="U10" s="344"/>
      <c r="V10" s="344"/>
      <c r="W10" s="344"/>
      <c r="X10" s="344"/>
      <c r="Y10" s="344"/>
    </row>
    <row r="11" spans="1:25" ht="11.25">
      <c r="A11" s="72"/>
      <c r="B11" s="72"/>
      <c r="C11" s="72" t="s">
        <v>7</v>
      </c>
      <c r="D11" s="345"/>
      <c r="E11" s="345">
        <v>100000</v>
      </c>
      <c r="F11" s="345">
        <v>120409</v>
      </c>
      <c r="G11" s="345">
        <f>ROUND(F11/E11*100,2)</f>
        <v>120.41</v>
      </c>
      <c r="H11" s="345">
        <v>20000</v>
      </c>
      <c r="I11" s="345">
        <v>20000</v>
      </c>
      <c r="J11" s="345">
        <f>ROUND(I11/H11*100,2)</f>
        <v>100</v>
      </c>
      <c r="K11" s="345">
        <v>38450</v>
      </c>
      <c r="L11" s="345">
        <v>38450</v>
      </c>
      <c r="M11" s="345">
        <f>ROUND(L11/K11*100,2)</f>
        <v>100</v>
      </c>
      <c r="N11" s="345">
        <v>140450</v>
      </c>
      <c r="O11" s="345">
        <v>153983</v>
      </c>
      <c r="P11" s="345">
        <f>ROUND(O11/N11*100,2)</f>
        <v>109.64</v>
      </c>
      <c r="Q11" s="345">
        <v>88450</v>
      </c>
      <c r="R11" s="345">
        <v>84070</v>
      </c>
      <c r="S11" s="345">
        <f>ROUND(R11/Q11*100,2)</f>
        <v>95.05</v>
      </c>
      <c r="T11" s="345">
        <v>20000</v>
      </c>
      <c r="U11" s="345">
        <v>20000</v>
      </c>
      <c r="V11" s="345">
        <f>ROUND(U11/T11*100,2)</f>
        <v>100</v>
      </c>
      <c r="W11" s="345">
        <v>0</v>
      </c>
      <c r="X11" s="345">
        <v>1000</v>
      </c>
      <c r="Y11" s="345">
        <v>7691</v>
      </c>
    </row>
    <row r="12" spans="1:25" ht="11.25">
      <c r="A12" s="72"/>
      <c r="B12" s="72"/>
      <c r="C12" s="72" t="s">
        <v>8</v>
      </c>
      <c r="D12" s="345"/>
      <c r="E12" s="345">
        <v>3000</v>
      </c>
      <c r="F12" s="345">
        <v>2815</v>
      </c>
      <c r="G12" s="345">
        <f>ROUND(F12/E12*100,2)</f>
        <v>93.83</v>
      </c>
      <c r="H12" s="345"/>
      <c r="I12" s="345"/>
      <c r="J12" s="345"/>
      <c r="K12" s="345"/>
      <c r="L12" s="345"/>
      <c r="M12" s="345"/>
      <c r="N12" s="345"/>
      <c r="O12" s="345"/>
      <c r="P12" s="345"/>
      <c r="Q12" s="345"/>
      <c r="R12" s="345"/>
      <c r="S12" s="345"/>
      <c r="T12" s="345"/>
      <c r="U12" s="345"/>
      <c r="V12" s="345"/>
      <c r="W12" s="345"/>
      <c r="X12" s="345"/>
      <c r="Y12" s="345"/>
    </row>
    <row r="13" spans="1:25" ht="11.25">
      <c r="A13" s="72"/>
      <c r="B13" s="72"/>
      <c r="C13" s="72"/>
      <c r="D13" s="345"/>
      <c r="E13" s="345"/>
      <c r="F13" s="345"/>
      <c r="G13" s="345"/>
      <c r="H13" s="345"/>
      <c r="I13" s="345"/>
      <c r="J13" s="345"/>
      <c r="K13" s="345"/>
      <c r="L13" s="345"/>
      <c r="M13" s="345"/>
      <c r="N13" s="345"/>
      <c r="O13" s="345"/>
      <c r="P13" s="345"/>
      <c r="Q13" s="345"/>
      <c r="R13" s="345"/>
      <c r="S13" s="345"/>
      <c r="T13" s="345"/>
      <c r="U13" s="345"/>
      <c r="V13" s="345"/>
      <c r="W13" s="345"/>
      <c r="X13" s="345"/>
      <c r="Y13" s="345"/>
    </row>
    <row r="14" spans="1:25" ht="11.25">
      <c r="A14" s="76"/>
      <c r="B14" s="76"/>
      <c r="C14" s="76"/>
      <c r="D14" s="346"/>
      <c r="E14" s="346"/>
      <c r="F14" s="346"/>
      <c r="G14" s="346"/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346"/>
      <c r="S14" s="346"/>
      <c r="T14" s="346"/>
      <c r="U14" s="346"/>
      <c r="V14" s="346"/>
      <c r="W14" s="346"/>
      <c r="X14" s="346"/>
      <c r="Y14" s="346"/>
    </row>
    <row r="15" spans="1:25" ht="11.25">
      <c r="A15" s="481" t="s">
        <v>9</v>
      </c>
      <c r="B15" s="482"/>
      <c r="C15" s="323"/>
      <c r="D15" s="347">
        <f>SUM(D11:D14)</f>
        <v>0</v>
      </c>
      <c r="E15" s="347">
        <f aca="true" t="shared" si="0" ref="E15:Y15">SUM(E11:E14)</f>
        <v>103000</v>
      </c>
      <c r="F15" s="347">
        <f t="shared" si="0"/>
        <v>123224</v>
      </c>
      <c r="G15" s="347">
        <f>ROUND(F15/E15*100,2)</f>
        <v>119.63</v>
      </c>
      <c r="H15" s="347">
        <f t="shared" si="0"/>
        <v>20000</v>
      </c>
      <c r="I15" s="347">
        <f t="shared" si="0"/>
        <v>20000</v>
      </c>
      <c r="J15" s="347">
        <f>ROUND(I15/H15*100,2)</f>
        <v>100</v>
      </c>
      <c r="K15" s="347">
        <f t="shared" si="0"/>
        <v>38450</v>
      </c>
      <c r="L15" s="347">
        <f t="shared" si="0"/>
        <v>38450</v>
      </c>
      <c r="M15" s="347">
        <f>ROUND(L15/K15*100,2)</f>
        <v>100</v>
      </c>
      <c r="N15" s="347">
        <f t="shared" si="0"/>
        <v>140450</v>
      </c>
      <c r="O15" s="347">
        <f t="shared" si="0"/>
        <v>153983</v>
      </c>
      <c r="P15" s="347">
        <f>ROUND(O15/N15*100,2)</f>
        <v>109.64</v>
      </c>
      <c r="Q15" s="347">
        <f t="shared" si="0"/>
        <v>88450</v>
      </c>
      <c r="R15" s="347">
        <f t="shared" si="0"/>
        <v>84070</v>
      </c>
      <c r="S15" s="347">
        <f>ROUND(R15/Q15*100,2)</f>
        <v>95.05</v>
      </c>
      <c r="T15" s="347">
        <f t="shared" si="0"/>
        <v>20000</v>
      </c>
      <c r="U15" s="347">
        <f t="shared" si="0"/>
        <v>20000</v>
      </c>
      <c r="V15" s="347">
        <f>ROUND(U15/T15*100,2)</f>
        <v>100</v>
      </c>
      <c r="W15" s="347">
        <f t="shared" si="0"/>
        <v>0</v>
      </c>
      <c r="X15" s="347">
        <f t="shared" si="0"/>
        <v>1000</v>
      </c>
      <c r="Y15" s="347">
        <f t="shared" si="0"/>
        <v>7691</v>
      </c>
    </row>
    <row r="16" spans="1:24" ht="11.25">
      <c r="A16" s="324"/>
      <c r="B16" s="324"/>
      <c r="C16" s="324"/>
      <c r="D16" s="324"/>
      <c r="E16" s="324"/>
      <c r="F16" s="324"/>
      <c r="G16" s="325"/>
      <c r="H16" s="324"/>
      <c r="I16" s="324"/>
      <c r="J16" s="324"/>
      <c r="K16" s="324"/>
      <c r="L16" s="324"/>
      <c r="M16" s="324"/>
      <c r="N16" s="324"/>
      <c r="O16" s="324"/>
      <c r="P16" s="324"/>
      <c r="Q16" s="324"/>
      <c r="R16" s="324"/>
      <c r="S16" s="324"/>
      <c r="T16" s="324"/>
      <c r="U16" s="324"/>
      <c r="V16" s="324"/>
      <c r="W16" s="324"/>
      <c r="X16" s="324"/>
    </row>
    <row r="17" spans="1:24" ht="11.25">
      <c r="A17" s="324"/>
      <c r="B17" s="324"/>
      <c r="C17" s="324"/>
      <c r="D17" s="324"/>
      <c r="E17" s="324"/>
      <c r="F17" s="324"/>
      <c r="G17" s="325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4"/>
      <c r="T17" s="324"/>
      <c r="U17" s="324"/>
      <c r="V17" s="324"/>
      <c r="W17" s="324"/>
      <c r="X17" s="324"/>
    </row>
  </sheetData>
  <mergeCells count="16">
    <mergeCell ref="A3:X3"/>
    <mergeCell ref="A7:A8"/>
    <mergeCell ref="B7:B8"/>
    <mergeCell ref="C7:C8"/>
    <mergeCell ref="D7:D8"/>
    <mergeCell ref="X7:X8"/>
    <mergeCell ref="T7:V7"/>
    <mergeCell ref="Y7:Y8"/>
    <mergeCell ref="A15:B15"/>
    <mergeCell ref="E4:Q4"/>
    <mergeCell ref="E7:G7"/>
    <mergeCell ref="H7:J7"/>
    <mergeCell ref="K7:M7"/>
    <mergeCell ref="N7:P7"/>
    <mergeCell ref="Q7:S7"/>
    <mergeCell ref="N6:W6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d_barwicka</cp:lastModifiedBy>
  <cp:lastPrinted>2006-03-21T07:59:44Z</cp:lastPrinted>
  <dcterms:created xsi:type="dcterms:W3CDTF">1997-02-26T13:46:56Z</dcterms:created>
  <dcterms:modified xsi:type="dcterms:W3CDTF">2006-04-27T12:26:53Z</dcterms:modified>
  <cp:category/>
  <cp:version/>
  <cp:contentType/>
  <cp:contentStatus/>
</cp:coreProperties>
</file>