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prognoza długu" sheetId="1" r:id="rId1"/>
  </sheets>
  <definedNames>
    <definedName name="_xlnm.Print_Titles" localSheetId="0">'prognoza długu'!$1:$2</definedName>
  </definedNames>
  <calcPr fullCalcOnLoad="1"/>
</workbook>
</file>

<file path=xl/sharedStrings.xml><?xml version="1.0" encoding="utf-8"?>
<sst xmlns="http://schemas.openxmlformats.org/spreadsheetml/2006/main" count="112" uniqueCount="83">
  <si>
    <t>Wyszczególnienie</t>
  </si>
  <si>
    <t>w tym:</t>
  </si>
  <si>
    <t>Wykup papierów wartościowych</t>
  </si>
  <si>
    <t>Udzielone pożyczki</t>
  </si>
  <si>
    <t>2009 r.</t>
  </si>
  <si>
    <t>L.p.</t>
  </si>
  <si>
    <t>2010 r.</t>
  </si>
  <si>
    <t>Przewidywane wykonanie na 31.12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</si>
  <si>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</si>
  <si>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</si>
  <si>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</si>
  <si>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</si>
  <si>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</si>
  <si>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</si>
  <si>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</si>
  <si>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</si>
  <si>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</si>
  <si>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</si>
  <si>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</si>
  <si>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</si>
  <si>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</si>
  <si>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</si>
  <si>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</si>
  <si>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</si>
  <si>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</si>
  <si>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</si>
  <si>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</si>
  <si>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</si>
  <si>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</si>
  <si>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</si>
  <si>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</si>
  <si>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</si>
  <si>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</si>
  <si>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</si>
  <si>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</si>
  <si>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</si>
  <si>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</si>
  <si>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Lokaty w bankach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</si>
  <si>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</si>
  <si>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</si>
  <si>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</si>
  <si>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</si>
  <si>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</si>
  <si>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</si>
  <si>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</si>
  <si>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</si>
  <si>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</si>
  <si>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</si>
  <si>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</si>
  <si>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</si>
  <si>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</si>
  <si>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</si>
  <si>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</si>
  <si>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</si>
  <si>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</si>
  <si>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</si>
  <si>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</si>
  <si>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</si>
  <si>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</si>
  <si>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</si>
  <si>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</si>
  <si>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</si>
  <si>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</si>
  <si>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</si>
  <si>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</si>
  <si>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</si>
  <si>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</si>
  <si>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</si>
  <si>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</si>
  <si>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</si>
  <si>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</si>
  <si>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</si>
  <si>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</si>
  <si>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</si>
  <si>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</si>
  <si>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</si>
  <si>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</si>
  <si>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</si>
  <si>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r>
      <t>2021 r.</t>
    </r>
    <r>
      <rPr>
        <vertAlign val="superscript"/>
        <sz val="10"/>
        <rFont val="Arial CE"/>
        <family val="0"/>
      </rPr>
      <t>1)</t>
    </r>
  </si>
  <si>
    <t>(R+O)/D</t>
  </si>
  <si>
    <t>2020 r.1)</t>
  </si>
  <si>
    <t>2019 r.1)</t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</si>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</sst>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0.0000"/>
  </numFmts>
  <fonts count="2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4" fontId="23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173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2" fillId="0" borderId="1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3" fontId="0" fillId="0" borderId="0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175" fontId="0" fillId="0" borderId="0" xfId="0" applyNumberFormat="1" applyBorder="1" applyAlignment="1" applyProtection="1">
      <alignment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showZeros="0" tabSelected="1" workbookViewId="0" topLeftCell="E1">
      <selection activeCell="G21" sqref="G21"/>
    </sheetView>
  </sheetViews>
  <sheetFormatPr defaultColWidth="9.00390625" defaultRowHeight="12.75"/>
  <cols>
    <col min="1" max="1" width="4.00390625" style="26" customWidth="1"/>
    <col min="2" max="2" width="43.125" style="0" customWidth="1"/>
    <col min="3" max="3" width="13.375" style="0" hidden="1" customWidth="1"/>
    <col min="4" max="5" width="13.00390625" style="34" customWidth="1"/>
    <col min="6" max="6" width="12.875" style="34" customWidth="1"/>
    <col min="7" max="7" width="13.75390625" style="34" customWidth="1"/>
    <col min="8" max="8" width="12.625" style="27" customWidth="1"/>
    <col min="9" max="9" width="12.00390625" style="27" customWidth="1"/>
    <col min="10" max="10" width="11.375" style="27" customWidth="1"/>
    <col min="11" max="16" width="10.75390625" style="27" customWidth="1"/>
    <col min="17" max="18" width="10.75390625" style="27" hidden="1" customWidth="1"/>
  </cols>
  <sheetData>
    <row r="1" spans="1:18" ht="12.75" customHeight="1">
      <c r="A1" s="45" t="s">
        <v>5</v>
      </c>
      <c r="B1" s="45" t="s">
        <v>0</v>
      </c>
      <c r="C1" s="31"/>
      <c r="D1" s="46" t="s">
        <v>7</v>
      </c>
      <c r="E1" s="47"/>
      <c r="F1" s="47"/>
      <c r="G1" s="47"/>
      <c r="H1" s="47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4.25">
      <c r="A2" s="45"/>
      <c r="B2" s="45"/>
      <c r="C2" s="4" t="s">
        <v>8</v>
      </c>
      <c r="D2" s="33" t="s">
        <v>9</v>
      </c>
      <c r="E2" s="33" t="s">
        <v>10</v>
      </c>
      <c r="F2" s="33" t="s">
        <v>4</v>
      </c>
      <c r="G2" s="33" t="s">
        <v>6</v>
      </c>
      <c r="H2" s="29" t="s">
        <v>70</v>
      </c>
      <c r="I2" s="29" t="s">
        <v>71</v>
      </c>
      <c r="J2" s="29" t="s">
        <v>72</v>
      </c>
      <c r="K2" s="29" t="s">
        <v>73</v>
      </c>
      <c r="L2" s="29" t="s">
        <v>74</v>
      </c>
      <c r="M2" s="29" t="s">
        <v>75</v>
      </c>
      <c r="N2" s="29" t="s">
        <v>76</v>
      </c>
      <c r="O2" s="29" t="s">
        <v>77</v>
      </c>
      <c r="P2" s="29" t="s">
        <v>81</v>
      </c>
      <c r="Q2" s="29" t="s">
        <v>80</v>
      </c>
      <c r="R2" s="29" t="s">
        <v>78</v>
      </c>
    </row>
    <row r="3" spans="1:18" ht="12.75">
      <c r="A3" s="5">
        <v>1</v>
      </c>
      <c r="B3" s="5">
        <v>2</v>
      </c>
      <c r="C3" s="5">
        <v>3</v>
      </c>
      <c r="D3" s="35">
        <v>3</v>
      </c>
      <c r="E3" s="5">
        <v>4</v>
      </c>
      <c r="F3" s="5">
        <v>5</v>
      </c>
      <c r="G3" s="35">
        <v>6</v>
      </c>
      <c r="H3" s="5">
        <v>7</v>
      </c>
      <c r="I3" s="5">
        <v>8</v>
      </c>
      <c r="J3" s="35">
        <v>9</v>
      </c>
      <c r="K3" s="5">
        <v>10</v>
      </c>
      <c r="L3" s="5">
        <v>11</v>
      </c>
      <c r="M3" s="35">
        <v>12</v>
      </c>
      <c r="N3" s="5">
        <v>13</v>
      </c>
      <c r="O3" s="5">
        <v>14</v>
      </c>
      <c r="P3" s="35">
        <v>15</v>
      </c>
      <c r="Q3" s="28">
        <v>17</v>
      </c>
      <c r="R3" s="28">
        <v>18</v>
      </c>
    </row>
    <row r="4" spans="1:18" s="1" customFormat="1" ht="12.75">
      <c r="A4" s="6">
        <v>1</v>
      </c>
      <c r="B4" s="7" t="s">
        <v>11</v>
      </c>
      <c r="C4" s="9">
        <f aca="true" t="shared" si="0" ref="C4:R4">C6+C11</f>
        <v>11851841.28</v>
      </c>
      <c r="D4" s="9">
        <f t="shared" si="0"/>
        <v>11683709.38</v>
      </c>
      <c r="E4" s="9">
        <f t="shared" si="0"/>
        <v>12655203.79</v>
      </c>
      <c r="F4" s="9">
        <f t="shared" si="0"/>
        <v>14341142</v>
      </c>
      <c r="G4" s="9">
        <f t="shared" si="0"/>
        <v>17482843</v>
      </c>
      <c r="H4" s="8">
        <f t="shared" si="0"/>
        <v>17084238</v>
      </c>
      <c r="I4" s="8">
        <f t="shared" si="0"/>
        <v>14665656</v>
      </c>
      <c r="J4" s="8">
        <f t="shared" si="0"/>
        <v>14700000</v>
      </c>
      <c r="K4" s="8">
        <f t="shared" si="0"/>
        <v>15200000</v>
      </c>
      <c r="L4" s="8">
        <f t="shared" si="0"/>
        <v>15500000</v>
      </c>
      <c r="M4" s="8">
        <f t="shared" si="0"/>
        <v>15700000</v>
      </c>
      <c r="N4" s="8">
        <f t="shared" si="0"/>
        <v>15950000</v>
      </c>
      <c r="O4" s="8">
        <f t="shared" si="0"/>
        <v>16200000</v>
      </c>
      <c r="P4" s="8">
        <f t="shared" si="0"/>
        <v>16500000</v>
      </c>
      <c r="Q4" s="8">
        <f t="shared" si="0"/>
        <v>16650000</v>
      </c>
      <c r="R4" s="8">
        <f t="shared" si="0"/>
        <v>16800000</v>
      </c>
    </row>
    <row r="5" spans="1:18" ht="12.75">
      <c r="A5" s="10"/>
      <c r="B5" s="11" t="s">
        <v>12</v>
      </c>
      <c r="C5" s="12"/>
      <c r="D5" s="12"/>
      <c r="E5" s="12"/>
      <c r="F5" s="12"/>
      <c r="G5" s="1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17" customFormat="1" ht="12.75">
      <c r="A6" s="13">
        <v>2</v>
      </c>
      <c r="B6" s="14" t="s">
        <v>13</v>
      </c>
      <c r="C6" s="16">
        <f aca="true" t="shared" si="1" ref="C6:R6">SUM(C8:C10)</f>
        <v>10773347.42</v>
      </c>
      <c r="D6" s="16">
        <f t="shared" si="1"/>
        <v>11673709.38</v>
      </c>
      <c r="E6" s="16">
        <f t="shared" si="1"/>
        <v>12630793.79</v>
      </c>
      <c r="F6" s="16">
        <f t="shared" si="1"/>
        <v>12695957</v>
      </c>
      <c r="G6" s="16">
        <f t="shared" si="1"/>
        <v>12991729</v>
      </c>
      <c r="H6" s="15">
        <f t="shared" si="1"/>
        <v>13600000</v>
      </c>
      <c r="I6" s="15">
        <f t="shared" si="1"/>
        <v>14100000</v>
      </c>
      <c r="J6" s="15">
        <f t="shared" si="1"/>
        <v>14700000</v>
      </c>
      <c r="K6" s="15">
        <f t="shared" si="1"/>
        <v>15200000</v>
      </c>
      <c r="L6" s="15">
        <f t="shared" si="1"/>
        <v>15500000</v>
      </c>
      <c r="M6" s="15">
        <f t="shared" si="1"/>
        <v>15700000</v>
      </c>
      <c r="N6" s="15">
        <f t="shared" si="1"/>
        <v>15950000</v>
      </c>
      <c r="O6" s="15">
        <f t="shared" si="1"/>
        <v>16200000</v>
      </c>
      <c r="P6" s="15">
        <f t="shared" si="1"/>
        <v>16500000</v>
      </c>
      <c r="Q6" s="15">
        <f t="shared" si="1"/>
        <v>16650000</v>
      </c>
      <c r="R6" s="15">
        <f t="shared" si="1"/>
        <v>16800000</v>
      </c>
    </row>
    <row r="7" spans="1:18" ht="12.75">
      <c r="A7" s="10"/>
      <c r="B7" s="11" t="s">
        <v>12</v>
      </c>
      <c r="C7" s="12"/>
      <c r="D7" s="12"/>
      <c r="E7" s="12"/>
      <c r="F7" s="12"/>
      <c r="G7" s="1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4.25">
      <c r="A8" s="10">
        <v>3</v>
      </c>
      <c r="B8" s="18" t="s">
        <v>60</v>
      </c>
      <c r="C8" s="20">
        <v>2295028.57</v>
      </c>
      <c r="D8" s="20">
        <v>2793693.57</v>
      </c>
      <c r="E8" s="20">
        <v>3425637.59</v>
      </c>
      <c r="F8" s="20">
        <v>3548742</v>
      </c>
      <c r="G8" s="20">
        <v>3393999</v>
      </c>
      <c r="H8" s="19">
        <v>3700000</v>
      </c>
      <c r="I8" s="19">
        <v>3900000</v>
      </c>
      <c r="J8" s="19">
        <v>4200000</v>
      </c>
      <c r="K8" s="19">
        <v>4400000</v>
      </c>
      <c r="L8" s="19">
        <v>4500000</v>
      </c>
      <c r="M8" s="19">
        <v>4600000</v>
      </c>
      <c r="N8" s="19">
        <v>4700000</v>
      </c>
      <c r="O8" s="19">
        <v>4800000</v>
      </c>
      <c r="P8" s="19">
        <v>4900000</v>
      </c>
      <c r="Q8" s="19">
        <v>4800000</v>
      </c>
      <c r="R8" s="19">
        <v>4850000</v>
      </c>
    </row>
    <row r="9" spans="1:18" ht="12.75">
      <c r="A9" s="10">
        <v>4</v>
      </c>
      <c r="B9" s="18" t="s">
        <v>14</v>
      </c>
      <c r="C9" s="20">
        <v>5679093</v>
      </c>
      <c r="D9" s="20">
        <v>5838627</v>
      </c>
      <c r="E9" s="20">
        <v>6258200</v>
      </c>
      <c r="F9" s="20">
        <v>6836503</v>
      </c>
      <c r="G9" s="20">
        <v>7091210</v>
      </c>
      <c r="H9" s="19">
        <v>7300000</v>
      </c>
      <c r="I9" s="19">
        <v>7500000</v>
      </c>
      <c r="J9" s="19">
        <v>7700000</v>
      </c>
      <c r="K9" s="19">
        <v>7900000</v>
      </c>
      <c r="L9" s="19">
        <v>8000000</v>
      </c>
      <c r="M9" s="19">
        <v>8100000</v>
      </c>
      <c r="N9" s="19">
        <v>8150000</v>
      </c>
      <c r="O9" s="19">
        <v>8200000</v>
      </c>
      <c r="P9" s="19">
        <v>8300000</v>
      </c>
      <c r="Q9" s="19">
        <v>8450000</v>
      </c>
      <c r="R9" s="19">
        <v>8500000</v>
      </c>
    </row>
    <row r="10" spans="1:18" ht="12.75">
      <c r="A10" s="10">
        <v>5</v>
      </c>
      <c r="B10" s="18" t="s">
        <v>15</v>
      </c>
      <c r="C10" s="20">
        <v>2799225.85</v>
      </c>
      <c r="D10" s="20">
        <v>3041388.81</v>
      </c>
      <c r="E10" s="20">
        <v>2946956.2</v>
      </c>
      <c r="F10" s="20">
        <v>2310712</v>
      </c>
      <c r="G10" s="20">
        <v>2506520</v>
      </c>
      <c r="H10" s="19">
        <v>2600000</v>
      </c>
      <c r="I10" s="19">
        <v>2700000</v>
      </c>
      <c r="J10" s="19">
        <v>2800000</v>
      </c>
      <c r="K10" s="19">
        <v>2900000</v>
      </c>
      <c r="L10" s="19">
        <v>3000000</v>
      </c>
      <c r="M10" s="19">
        <v>3000000</v>
      </c>
      <c r="N10" s="19">
        <v>3100000</v>
      </c>
      <c r="O10" s="19">
        <v>3200000</v>
      </c>
      <c r="P10" s="19">
        <v>3300000</v>
      </c>
      <c r="Q10" s="19">
        <v>3400000</v>
      </c>
      <c r="R10" s="19">
        <v>3450000</v>
      </c>
    </row>
    <row r="11" spans="1:18" s="17" customFormat="1" ht="12.75">
      <c r="A11" s="13">
        <v>6</v>
      </c>
      <c r="B11" s="14" t="s">
        <v>16</v>
      </c>
      <c r="C11" s="16">
        <f aca="true" t="shared" si="2" ref="C11:R11">SUM(C13:C14)</f>
        <v>1078493.86</v>
      </c>
      <c r="D11" s="16">
        <f t="shared" si="2"/>
        <v>10000</v>
      </c>
      <c r="E11" s="16">
        <f t="shared" si="2"/>
        <v>24410</v>
      </c>
      <c r="F11" s="16">
        <f t="shared" si="2"/>
        <v>1645185</v>
      </c>
      <c r="G11" s="16">
        <f t="shared" si="2"/>
        <v>4491114</v>
      </c>
      <c r="H11" s="15">
        <f t="shared" si="2"/>
        <v>3484238</v>
      </c>
      <c r="I11" s="15">
        <f t="shared" si="2"/>
        <v>565656</v>
      </c>
      <c r="J11" s="15">
        <f t="shared" si="2"/>
        <v>0</v>
      </c>
      <c r="K11" s="15">
        <f t="shared" si="2"/>
        <v>0</v>
      </c>
      <c r="L11" s="15">
        <f t="shared" si="2"/>
        <v>0</v>
      </c>
      <c r="M11" s="15">
        <f t="shared" si="2"/>
        <v>0</v>
      </c>
      <c r="N11" s="15">
        <f t="shared" si="2"/>
        <v>0</v>
      </c>
      <c r="O11" s="15">
        <f t="shared" si="2"/>
        <v>0</v>
      </c>
      <c r="P11" s="15">
        <f t="shared" si="2"/>
        <v>0</v>
      </c>
      <c r="Q11" s="15">
        <f t="shared" si="2"/>
        <v>0</v>
      </c>
      <c r="R11" s="15">
        <f t="shared" si="2"/>
        <v>0</v>
      </c>
    </row>
    <row r="12" spans="1:18" ht="12.75">
      <c r="A12" s="10"/>
      <c r="B12" s="11" t="s">
        <v>17</v>
      </c>
      <c r="C12" s="20"/>
      <c r="D12" s="20"/>
      <c r="E12" s="20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2.75">
      <c r="A13" s="10">
        <v>7</v>
      </c>
      <c r="B13" s="18" t="s">
        <v>18</v>
      </c>
      <c r="C13" s="20">
        <v>1002454.77</v>
      </c>
      <c r="D13" s="20">
        <v>10000</v>
      </c>
      <c r="E13" s="20">
        <v>24410</v>
      </c>
      <c r="F13" s="20">
        <v>30000</v>
      </c>
      <c r="G13" s="20">
        <v>15000</v>
      </c>
      <c r="H13" s="19">
        <v>10000</v>
      </c>
      <c r="I13" s="19">
        <v>10000</v>
      </c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2.75">
      <c r="A14" s="10">
        <v>8</v>
      </c>
      <c r="B14" s="18" t="s">
        <v>19</v>
      </c>
      <c r="C14" s="20">
        <v>76039.09</v>
      </c>
      <c r="D14" s="20">
        <v>0</v>
      </c>
      <c r="E14" s="20">
        <v>0</v>
      </c>
      <c r="F14" s="20">
        <v>1615185</v>
      </c>
      <c r="G14" s="20">
        <v>4476114</v>
      </c>
      <c r="H14" s="19">
        <v>3474238</v>
      </c>
      <c r="I14" s="19">
        <v>555656</v>
      </c>
      <c r="J14" s="19">
        <v>0</v>
      </c>
      <c r="K14" s="19"/>
      <c r="L14" s="19"/>
      <c r="M14" s="19"/>
      <c r="N14" s="19"/>
      <c r="O14" s="19"/>
      <c r="P14" s="19"/>
      <c r="Q14" s="19"/>
      <c r="R14" s="19"/>
    </row>
    <row r="15" spans="1:18" s="1" customFormat="1" ht="12.75">
      <c r="A15" s="6">
        <v>9</v>
      </c>
      <c r="B15" s="7" t="s">
        <v>20</v>
      </c>
      <c r="C15" s="9">
        <f aca="true" t="shared" si="3" ref="C15:R15">C17+C21</f>
        <v>10546414.59</v>
      </c>
      <c r="D15" s="9">
        <f t="shared" si="3"/>
        <v>10327081.4</v>
      </c>
      <c r="E15" s="9">
        <f t="shared" si="3"/>
        <v>11787700.9</v>
      </c>
      <c r="F15" s="9">
        <f t="shared" si="3"/>
        <v>18743491.84</v>
      </c>
      <c r="G15" s="9">
        <f t="shared" si="3"/>
        <v>23012110</v>
      </c>
      <c r="H15" s="8">
        <f t="shared" si="3"/>
        <v>19960285</v>
      </c>
      <c r="I15" s="8">
        <f t="shared" si="3"/>
        <v>15893445</v>
      </c>
      <c r="J15" s="8">
        <f t="shared" si="3"/>
        <v>13050000</v>
      </c>
      <c r="K15" s="8">
        <f t="shared" si="3"/>
        <v>13450000</v>
      </c>
      <c r="L15" s="8">
        <f t="shared" si="3"/>
        <v>13750000</v>
      </c>
      <c r="M15" s="8">
        <f t="shared" si="3"/>
        <v>13700000</v>
      </c>
      <c r="N15" s="8">
        <f t="shared" si="3"/>
        <v>13950000</v>
      </c>
      <c r="O15" s="8">
        <f t="shared" si="3"/>
        <v>14300000</v>
      </c>
      <c r="P15" s="8">
        <f t="shared" si="3"/>
        <v>15169897</v>
      </c>
      <c r="Q15" s="8">
        <f t="shared" si="3"/>
        <v>14994897</v>
      </c>
      <c r="R15" s="8">
        <f t="shared" si="3"/>
        <v>16575000</v>
      </c>
    </row>
    <row r="16" spans="1:18" ht="12.75">
      <c r="A16" s="10"/>
      <c r="B16" s="11" t="s">
        <v>12</v>
      </c>
      <c r="C16" s="12"/>
      <c r="D16" s="12"/>
      <c r="E16" s="12"/>
      <c r="F16" s="12"/>
      <c r="G16" s="1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17" customFormat="1" ht="12.75">
      <c r="A17" s="13">
        <v>10</v>
      </c>
      <c r="B17" s="14" t="s">
        <v>21</v>
      </c>
      <c r="C17" s="22">
        <v>9438367.73</v>
      </c>
      <c r="D17" s="22">
        <v>9936069.76</v>
      </c>
      <c r="E17" s="22">
        <v>11032291.71</v>
      </c>
      <c r="F17" s="22">
        <v>12180668.84</v>
      </c>
      <c r="G17" s="22">
        <v>12759014</v>
      </c>
      <c r="H17" s="21">
        <v>12800000</v>
      </c>
      <c r="I17" s="21">
        <v>12850000</v>
      </c>
      <c r="J17" s="21">
        <v>12900000</v>
      </c>
      <c r="K17" s="21">
        <v>13100000</v>
      </c>
      <c r="L17" s="21">
        <v>13200000</v>
      </c>
      <c r="M17" s="21">
        <v>13300000</v>
      </c>
      <c r="N17" s="21">
        <v>13450000</v>
      </c>
      <c r="O17" s="21">
        <v>13500000</v>
      </c>
      <c r="P17" s="21">
        <v>13700000</v>
      </c>
      <c r="Q17" s="21">
        <v>14000000</v>
      </c>
      <c r="R17" s="21">
        <v>14200000</v>
      </c>
    </row>
    <row r="18" spans="1:18" ht="12.75">
      <c r="A18" s="10"/>
      <c r="B18" s="11" t="s">
        <v>17</v>
      </c>
      <c r="C18" s="20"/>
      <c r="D18" s="20"/>
      <c r="E18" s="20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2.75">
      <c r="A19" s="10">
        <v>11</v>
      </c>
      <c r="B19" s="18" t="s">
        <v>22</v>
      </c>
      <c r="C19" s="20">
        <v>57138.72</v>
      </c>
      <c r="D19" s="20">
        <v>17372.81</v>
      </c>
      <c r="E19" s="20">
        <v>0</v>
      </c>
      <c r="F19" s="20">
        <v>100000</v>
      </c>
      <c r="G19" s="20">
        <v>360000</v>
      </c>
      <c r="H19" s="19">
        <v>550000</v>
      </c>
      <c r="I19" s="19">
        <v>600000</v>
      </c>
      <c r="J19" s="19">
        <v>550000</v>
      </c>
      <c r="K19" s="19">
        <v>500000</v>
      </c>
      <c r="L19" s="19">
        <v>450000</v>
      </c>
      <c r="M19" s="19">
        <v>350000</v>
      </c>
      <c r="N19" s="19">
        <v>300000</v>
      </c>
      <c r="O19" s="19">
        <v>250000</v>
      </c>
      <c r="P19" s="19">
        <v>200000</v>
      </c>
      <c r="Q19" s="19">
        <v>100000</v>
      </c>
      <c r="R19" s="19">
        <v>50000</v>
      </c>
    </row>
    <row r="20" spans="1:18" ht="12.75">
      <c r="A20" s="10">
        <v>12</v>
      </c>
      <c r="B20" s="18" t="s">
        <v>23</v>
      </c>
      <c r="C20" s="20">
        <v>0</v>
      </c>
      <c r="D20" s="20"/>
      <c r="E20" s="20"/>
      <c r="F20" s="20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s="17" customFormat="1" ht="12.75">
      <c r="A21" s="13">
        <v>13</v>
      </c>
      <c r="B21" s="14" t="s">
        <v>24</v>
      </c>
      <c r="C21" s="22">
        <v>1108046.86</v>
      </c>
      <c r="D21" s="22">
        <v>391011.64</v>
      </c>
      <c r="E21" s="22">
        <v>755409.19</v>
      </c>
      <c r="F21" s="22">
        <v>6562823</v>
      </c>
      <c r="G21" s="22">
        <v>10253096</v>
      </c>
      <c r="H21" s="21">
        <v>7160285</v>
      </c>
      <c r="I21" s="21">
        <v>3043445</v>
      </c>
      <c r="J21" s="21">
        <v>150000</v>
      </c>
      <c r="K21" s="21">
        <v>350000</v>
      </c>
      <c r="L21" s="21">
        <v>550000</v>
      </c>
      <c r="M21" s="21">
        <v>400000</v>
      </c>
      <c r="N21" s="21">
        <v>500000</v>
      </c>
      <c r="O21" s="21">
        <v>800000</v>
      </c>
      <c r="P21" s="21">
        <v>1469897</v>
      </c>
      <c r="Q21" s="21">
        <v>994897</v>
      </c>
      <c r="R21" s="21">
        <v>2375000</v>
      </c>
    </row>
    <row r="22" spans="1:18" ht="12.75">
      <c r="A22" s="10">
        <v>14</v>
      </c>
      <c r="B22" s="23" t="s">
        <v>25</v>
      </c>
      <c r="C22" s="12">
        <f aca="true" t="shared" si="4" ref="C22:R22">C4-C15</f>
        <v>1305426.6899999995</v>
      </c>
      <c r="D22" s="12">
        <f t="shared" si="4"/>
        <v>1356627.9800000004</v>
      </c>
      <c r="E22" s="12">
        <f t="shared" si="4"/>
        <v>867502.8899999987</v>
      </c>
      <c r="F22" s="12">
        <f t="shared" si="4"/>
        <v>-4402349.84</v>
      </c>
      <c r="G22" s="12">
        <f t="shared" si="4"/>
        <v>-5529267</v>
      </c>
      <c r="H22" s="2">
        <f t="shared" si="4"/>
        <v>-2876047</v>
      </c>
      <c r="I22" s="2">
        <f t="shared" si="4"/>
        <v>-1227789</v>
      </c>
      <c r="J22" s="2">
        <f t="shared" si="4"/>
        <v>1650000</v>
      </c>
      <c r="K22" s="2">
        <f t="shared" si="4"/>
        <v>1750000</v>
      </c>
      <c r="L22" s="2">
        <f t="shared" si="4"/>
        <v>1750000</v>
      </c>
      <c r="M22" s="2">
        <f t="shared" si="4"/>
        <v>2000000</v>
      </c>
      <c r="N22" s="2">
        <f t="shared" si="4"/>
        <v>2000000</v>
      </c>
      <c r="O22" s="2">
        <f t="shared" si="4"/>
        <v>1900000</v>
      </c>
      <c r="P22" s="2">
        <f t="shared" si="4"/>
        <v>1330103</v>
      </c>
      <c r="Q22" s="2">
        <f t="shared" si="4"/>
        <v>1655103</v>
      </c>
      <c r="R22" s="2">
        <f t="shared" si="4"/>
        <v>225000</v>
      </c>
    </row>
    <row r="23" spans="1:18" ht="12.75">
      <c r="A23" s="10">
        <v>15</v>
      </c>
      <c r="B23" s="23" t="s">
        <v>26</v>
      </c>
      <c r="C23" s="12">
        <f aca="true" t="shared" si="5" ref="C23:R23">C24-C40</f>
        <v>-1027390.78</v>
      </c>
      <c r="D23" s="12">
        <f t="shared" si="5"/>
        <v>-568781.03</v>
      </c>
      <c r="E23" s="12">
        <f t="shared" si="5"/>
        <v>333000</v>
      </c>
      <c r="F23" s="12">
        <f t="shared" si="5"/>
        <v>4402349.84</v>
      </c>
      <c r="G23" s="12">
        <f t="shared" si="5"/>
        <v>5529267</v>
      </c>
      <c r="H23" s="2">
        <f t="shared" si="5"/>
        <v>2876047</v>
      </c>
      <c r="I23" s="2">
        <f t="shared" si="5"/>
        <v>1227789</v>
      </c>
      <c r="J23" s="2">
        <f t="shared" si="5"/>
        <v>-1650000</v>
      </c>
      <c r="K23" s="2">
        <f t="shared" si="5"/>
        <v>-1750000</v>
      </c>
      <c r="L23" s="2">
        <f t="shared" si="5"/>
        <v>-1750000</v>
      </c>
      <c r="M23" s="2">
        <f t="shared" si="5"/>
        <v>-2000000</v>
      </c>
      <c r="N23" s="2">
        <f t="shared" si="5"/>
        <v>-2000000</v>
      </c>
      <c r="O23" s="2">
        <f t="shared" si="5"/>
        <v>-1900000</v>
      </c>
      <c r="P23" s="2">
        <f t="shared" si="5"/>
        <v>-1330103</v>
      </c>
      <c r="Q23" s="2">
        <f t="shared" si="5"/>
        <v>-850000</v>
      </c>
      <c r="R23" s="2">
        <f t="shared" si="5"/>
        <v>-225000</v>
      </c>
    </row>
    <row r="24" spans="1:18" ht="14.25">
      <c r="A24" s="10">
        <v>16</v>
      </c>
      <c r="B24" s="23" t="s">
        <v>61</v>
      </c>
      <c r="C24" s="12">
        <f aca="true" t="shared" si="6" ref="C24:R24">C26+C29+C30+C31+C34+C37+C38+C39</f>
        <v>842093.29</v>
      </c>
      <c r="D24" s="12">
        <f t="shared" si="6"/>
        <v>171218.97</v>
      </c>
      <c r="E24" s="12">
        <f t="shared" si="6"/>
        <v>333000</v>
      </c>
      <c r="F24" s="12">
        <f t="shared" si="6"/>
        <v>4402349.84</v>
      </c>
      <c r="G24" s="12">
        <f t="shared" si="6"/>
        <v>6179267</v>
      </c>
      <c r="H24" s="2">
        <f t="shared" si="6"/>
        <v>4876047</v>
      </c>
      <c r="I24" s="2">
        <f t="shared" si="6"/>
        <v>2827789</v>
      </c>
      <c r="J24" s="2">
        <f t="shared" si="6"/>
        <v>0</v>
      </c>
      <c r="K24" s="2">
        <f t="shared" si="6"/>
        <v>0</v>
      </c>
      <c r="L24" s="2">
        <f t="shared" si="6"/>
        <v>0</v>
      </c>
      <c r="M24" s="2">
        <f t="shared" si="6"/>
        <v>0</v>
      </c>
      <c r="N24" s="2">
        <f t="shared" si="6"/>
        <v>0</v>
      </c>
      <c r="O24" s="2">
        <f t="shared" si="6"/>
        <v>0</v>
      </c>
      <c r="P24" s="2">
        <f t="shared" si="6"/>
        <v>0</v>
      </c>
      <c r="Q24" s="2">
        <f t="shared" si="6"/>
        <v>0</v>
      </c>
      <c r="R24" s="2">
        <f t="shared" si="6"/>
        <v>0</v>
      </c>
    </row>
    <row r="25" spans="1:18" ht="12.75">
      <c r="A25" s="10"/>
      <c r="B25" s="11" t="s">
        <v>12</v>
      </c>
      <c r="C25" s="12"/>
      <c r="D25" s="12"/>
      <c r="E25" s="12"/>
      <c r="F25" s="12"/>
      <c r="G25" s="1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 customHeight="1">
      <c r="A26" s="10">
        <v>17</v>
      </c>
      <c r="B26" s="11" t="s">
        <v>27</v>
      </c>
      <c r="C26" s="20">
        <v>842093.29</v>
      </c>
      <c r="D26" s="20"/>
      <c r="E26" s="20">
        <v>0</v>
      </c>
      <c r="F26" s="20">
        <v>2747000</v>
      </c>
      <c r="G26" s="20">
        <v>6179267</v>
      </c>
      <c r="H26" s="19">
        <v>4876047</v>
      </c>
      <c r="I26" s="19">
        <v>2827789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</row>
    <row r="27" spans="1:18" ht="12.75" customHeight="1">
      <c r="A27" s="10"/>
      <c r="B27" s="11" t="s">
        <v>1</v>
      </c>
      <c r="C27" s="20"/>
      <c r="D27" s="20"/>
      <c r="E27" s="20"/>
      <c r="F27" s="20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43.5" customHeight="1">
      <c r="A28" s="10">
        <v>18</v>
      </c>
      <c r="B28" s="11" t="s">
        <v>28</v>
      </c>
      <c r="C28" s="20">
        <v>492093.29</v>
      </c>
      <c r="D28" s="20"/>
      <c r="E28" s="20">
        <v>0</v>
      </c>
      <c r="F28" s="20">
        <v>796459</v>
      </c>
      <c r="G28" s="20">
        <v>3559918</v>
      </c>
      <c r="H28" s="19">
        <v>1914492</v>
      </c>
      <c r="I28" s="19">
        <v>1014344</v>
      </c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2.75">
      <c r="A29" s="10">
        <v>19</v>
      </c>
      <c r="B29" s="11" t="s">
        <v>29</v>
      </c>
      <c r="C29" s="20"/>
      <c r="D29" s="20"/>
      <c r="E29" s="20"/>
      <c r="F29" s="20"/>
      <c r="G29" s="20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2.75">
      <c r="A30" s="10">
        <v>20</v>
      </c>
      <c r="B30" s="11" t="s">
        <v>30</v>
      </c>
      <c r="C30" s="20"/>
      <c r="D30" s="20"/>
      <c r="E30" s="20">
        <v>333000</v>
      </c>
      <c r="F30" s="20">
        <v>1655349.84</v>
      </c>
      <c r="G30" s="20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2.75">
      <c r="A31" s="10">
        <v>21</v>
      </c>
      <c r="B31" s="11" t="s">
        <v>31</v>
      </c>
      <c r="C31" s="20"/>
      <c r="D31" s="20"/>
      <c r="E31" s="20"/>
      <c r="F31" s="20"/>
      <c r="G31" s="20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2.75">
      <c r="A32" s="10"/>
      <c r="B32" s="11" t="s">
        <v>1</v>
      </c>
      <c r="C32" s="20"/>
      <c r="D32" s="20"/>
      <c r="E32" s="20"/>
      <c r="F32" s="20"/>
      <c r="G32" s="20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40.5" customHeight="1">
      <c r="A33" s="10">
        <v>22</v>
      </c>
      <c r="B33" s="11" t="s">
        <v>28</v>
      </c>
      <c r="C33" s="20"/>
      <c r="D33" s="20"/>
      <c r="E33" s="20"/>
      <c r="F33" s="20"/>
      <c r="G33" s="20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25.5">
      <c r="A34" s="10">
        <v>23</v>
      </c>
      <c r="B34" s="11" t="s">
        <v>32</v>
      </c>
      <c r="C34" s="20"/>
      <c r="D34" s="20"/>
      <c r="E34" s="20"/>
      <c r="F34" s="20"/>
      <c r="G34" s="2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2.75">
      <c r="A35" s="10"/>
      <c r="B35" s="11" t="s">
        <v>1</v>
      </c>
      <c r="C35" s="20"/>
      <c r="D35" s="20"/>
      <c r="E35" s="20"/>
      <c r="F35" s="20"/>
      <c r="G35" s="20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51">
      <c r="A36" s="10">
        <v>24</v>
      </c>
      <c r="B36" s="11" t="s">
        <v>28</v>
      </c>
      <c r="C36" s="20"/>
      <c r="D36" s="20"/>
      <c r="E36" s="20"/>
      <c r="F36" s="20"/>
      <c r="G36" s="20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2.75">
      <c r="A37" s="10">
        <v>25</v>
      </c>
      <c r="B37" s="3" t="s">
        <v>33</v>
      </c>
      <c r="C37" s="20"/>
      <c r="D37" s="20"/>
      <c r="E37" s="20"/>
      <c r="F37" s="20"/>
      <c r="G37" s="20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2.75">
      <c r="A38" s="10">
        <v>26</v>
      </c>
      <c r="B38" s="11" t="s">
        <v>34</v>
      </c>
      <c r="C38" s="20"/>
      <c r="D38" s="20">
        <v>171218.97</v>
      </c>
      <c r="E38" s="20"/>
      <c r="F38" s="20"/>
      <c r="G38" s="20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2.75">
      <c r="A39" s="10">
        <v>27</v>
      </c>
      <c r="B39" s="11" t="s">
        <v>35</v>
      </c>
      <c r="C39" s="20"/>
      <c r="D39" s="20"/>
      <c r="E39" s="20"/>
      <c r="F39" s="20"/>
      <c r="G39" s="20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4.25">
      <c r="A40" s="10">
        <v>28</v>
      </c>
      <c r="B40" s="23" t="s">
        <v>62</v>
      </c>
      <c r="C40" s="12">
        <f>C42+C45+C46+C47+C50+C53</f>
        <v>1869484.07</v>
      </c>
      <c r="D40" s="12">
        <f>D42+D45+D46+D47+D50+D53</f>
        <v>740000</v>
      </c>
      <c r="E40" s="12">
        <v>0</v>
      </c>
      <c r="F40" s="12">
        <f aca="true" t="shared" si="7" ref="F40:R40">F42+F45+F46+F47+F50+F53</f>
        <v>0</v>
      </c>
      <c r="G40" s="12">
        <f t="shared" si="7"/>
        <v>650000</v>
      </c>
      <c r="H40" s="2">
        <f t="shared" si="7"/>
        <v>2000000</v>
      </c>
      <c r="I40" s="2">
        <f t="shared" si="7"/>
        <v>1600000</v>
      </c>
      <c r="J40" s="2">
        <f t="shared" si="7"/>
        <v>1650000</v>
      </c>
      <c r="K40" s="2">
        <f t="shared" si="7"/>
        <v>1750000</v>
      </c>
      <c r="L40" s="2">
        <f t="shared" si="7"/>
        <v>1750000</v>
      </c>
      <c r="M40" s="2">
        <f t="shared" si="7"/>
        <v>2000000</v>
      </c>
      <c r="N40" s="2">
        <f t="shared" si="7"/>
        <v>2000000</v>
      </c>
      <c r="O40" s="2">
        <f t="shared" si="7"/>
        <v>1900000</v>
      </c>
      <c r="P40" s="2">
        <f t="shared" si="7"/>
        <v>1330103</v>
      </c>
      <c r="Q40" s="2">
        <f t="shared" si="7"/>
        <v>850000</v>
      </c>
      <c r="R40" s="2">
        <f t="shared" si="7"/>
        <v>225000</v>
      </c>
    </row>
    <row r="41" spans="1:18" ht="12.75">
      <c r="A41" s="10"/>
      <c r="B41" s="11" t="s">
        <v>12</v>
      </c>
      <c r="C41" s="12"/>
      <c r="D41" s="12"/>
      <c r="E41" s="12"/>
      <c r="F41" s="12"/>
      <c r="G41" s="1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10">
        <v>29</v>
      </c>
      <c r="B42" s="11" t="s">
        <v>36</v>
      </c>
      <c r="C42" s="20">
        <v>1869484.07</v>
      </c>
      <c r="D42" s="20">
        <v>740000</v>
      </c>
      <c r="E42" s="20"/>
      <c r="F42" s="20">
        <v>0</v>
      </c>
      <c r="G42" s="20">
        <v>650000</v>
      </c>
      <c r="H42" s="19">
        <v>2000000</v>
      </c>
      <c r="I42" s="19">
        <v>1600000</v>
      </c>
      <c r="J42" s="19">
        <v>1650000</v>
      </c>
      <c r="K42" s="19">
        <v>1750000</v>
      </c>
      <c r="L42" s="19">
        <v>1750000</v>
      </c>
      <c r="M42" s="19">
        <v>2000000</v>
      </c>
      <c r="N42" s="19">
        <v>2000000</v>
      </c>
      <c r="O42" s="19">
        <v>1900000</v>
      </c>
      <c r="P42" s="19">
        <v>1330103</v>
      </c>
      <c r="Q42" s="19">
        <v>850000</v>
      </c>
      <c r="R42" s="19">
        <v>225000</v>
      </c>
    </row>
    <row r="43" spans="1:18" ht="12.75">
      <c r="A43" s="10"/>
      <c r="B43" s="11" t="s">
        <v>1</v>
      </c>
      <c r="C43" s="20"/>
      <c r="D43" s="20"/>
      <c r="E43" s="20"/>
      <c r="F43" s="20"/>
      <c r="G43" s="20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44.25" customHeight="1">
      <c r="A44" s="10">
        <v>30</v>
      </c>
      <c r="B44" s="11" t="s">
        <v>28</v>
      </c>
      <c r="C44" s="20">
        <v>747016.07</v>
      </c>
      <c r="D44" s="20">
        <v>390000</v>
      </c>
      <c r="E44" s="20"/>
      <c r="F44" s="20">
        <v>0</v>
      </c>
      <c r="G44" s="20">
        <v>350000</v>
      </c>
      <c r="H44" s="19">
        <v>800000</v>
      </c>
      <c r="I44" s="19">
        <v>800000</v>
      </c>
      <c r="J44" s="19">
        <v>600000</v>
      </c>
      <c r="K44" s="19">
        <v>800000</v>
      </c>
      <c r="L44" s="19">
        <v>800000</v>
      </c>
      <c r="M44" s="19">
        <v>800000</v>
      </c>
      <c r="N44" s="19">
        <v>800000</v>
      </c>
      <c r="O44" s="19">
        <v>800000</v>
      </c>
      <c r="P44" s="19">
        <v>735213</v>
      </c>
      <c r="Q44" s="19">
        <v>0</v>
      </c>
      <c r="R44" s="19">
        <v>0</v>
      </c>
    </row>
    <row r="45" spans="1:18" ht="12.75">
      <c r="A45" s="10">
        <v>31</v>
      </c>
      <c r="B45" s="11" t="s">
        <v>3</v>
      </c>
      <c r="C45" s="20"/>
      <c r="D45" s="20"/>
      <c r="E45" s="20"/>
      <c r="F45" s="20"/>
      <c r="G45" s="20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2.75">
      <c r="A46" s="10">
        <v>32</v>
      </c>
      <c r="B46" s="11" t="s">
        <v>37</v>
      </c>
      <c r="C46" s="20"/>
      <c r="D46" s="20"/>
      <c r="E46" s="20"/>
      <c r="F46" s="20"/>
      <c r="G46" s="20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2.75">
      <c r="A47" s="10">
        <v>33</v>
      </c>
      <c r="B47" s="11" t="s">
        <v>2</v>
      </c>
      <c r="C47" s="20"/>
      <c r="D47" s="20"/>
      <c r="E47" s="20"/>
      <c r="F47" s="20"/>
      <c r="G47" s="20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2.75">
      <c r="A48" s="10"/>
      <c r="B48" s="11" t="s">
        <v>1</v>
      </c>
      <c r="C48" s="20"/>
      <c r="D48" s="20"/>
      <c r="E48" s="20"/>
      <c r="F48" s="20"/>
      <c r="G48" s="20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38.25" customHeight="1">
      <c r="A49" s="10">
        <v>34</v>
      </c>
      <c r="B49" s="11" t="s">
        <v>28</v>
      </c>
      <c r="C49" s="20"/>
      <c r="D49" s="20"/>
      <c r="E49" s="20"/>
      <c r="F49" s="20"/>
      <c r="G49" s="20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2.75">
      <c r="A50" s="10">
        <v>35</v>
      </c>
      <c r="B50" s="11" t="s">
        <v>38</v>
      </c>
      <c r="C50" s="20"/>
      <c r="D50" s="20"/>
      <c r="E50" s="20"/>
      <c r="F50" s="20"/>
      <c r="G50" s="20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2.75">
      <c r="A51" s="10"/>
      <c r="B51" s="11" t="s">
        <v>1</v>
      </c>
      <c r="C51" s="20"/>
      <c r="D51" s="20"/>
      <c r="E51" s="20"/>
      <c r="F51" s="20"/>
      <c r="G51" s="20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42" customHeight="1">
      <c r="A52" s="10">
        <v>36</v>
      </c>
      <c r="B52" s="11" t="s">
        <v>28</v>
      </c>
      <c r="C52" s="20"/>
      <c r="D52" s="20"/>
      <c r="E52" s="20"/>
      <c r="F52" s="20"/>
      <c r="G52" s="20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2.75">
      <c r="A53" s="10">
        <v>37</v>
      </c>
      <c r="B53" s="11" t="s">
        <v>39</v>
      </c>
      <c r="C53" s="20"/>
      <c r="D53" s="20"/>
      <c r="E53" s="20"/>
      <c r="F53" s="20"/>
      <c r="G53" s="20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4.25">
      <c r="A54" s="10">
        <v>38</v>
      </c>
      <c r="B54" s="23" t="s">
        <v>63</v>
      </c>
      <c r="C54" s="2">
        <f aca="true" t="shared" si="8" ref="C54:R54">C56+C59+C62+C65+C66</f>
        <v>740000</v>
      </c>
      <c r="D54" s="12">
        <f t="shared" si="8"/>
        <v>5088</v>
      </c>
      <c r="E54" s="12">
        <f t="shared" si="8"/>
        <v>0</v>
      </c>
      <c r="F54" s="12">
        <f t="shared" si="8"/>
        <v>2747000</v>
      </c>
      <c r="G54" s="12">
        <f t="shared" si="8"/>
        <v>8276267</v>
      </c>
      <c r="H54" s="2">
        <f t="shared" si="8"/>
        <v>11152314</v>
      </c>
      <c r="I54" s="2">
        <f t="shared" si="8"/>
        <v>12380103</v>
      </c>
      <c r="J54" s="2">
        <f t="shared" si="8"/>
        <v>10730103</v>
      </c>
      <c r="K54" s="2">
        <f t="shared" si="8"/>
        <v>8980103</v>
      </c>
      <c r="L54" s="2">
        <f t="shared" si="8"/>
        <v>7230103</v>
      </c>
      <c r="M54" s="2">
        <f t="shared" si="8"/>
        <v>5230103</v>
      </c>
      <c r="N54" s="2">
        <f t="shared" si="8"/>
        <v>3230103</v>
      </c>
      <c r="O54" s="2">
        <f t="shared" si="8"/>
        <v>1330103</v>
      </c>
      <c r="P54" s="2">
        <f t="shared" si="8"/>
        <v>0</v>
      </c>
      <c r="Q54" s="2">
        <f t="shared" si="8"/>
        <v>-850000</v>
      </c>
      <c r="R54" s="2">
        <f t="shared" si="8"/>
        <v>-1075000</v>
      </c>
    </row>
    <row r="55" spans="1:18" ht="12.75">
      <c r="A55" s="10"/>
      <c r="B55" s="11" t="s">
        <v>12</v>
      </c>
      <c r="C55" s="12"/>
      <c r="D55" s="12"/>
      <c r="E55" s="12"/>
      <c r="F55" s="12"/>
      <c r="G55" s="1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.75">
      <c r="A56" s="10">
        <v>39</v>
      </c>
      <c r="B56" s="11" t="s">
        <v>40</v>
      </c>
      <c r="C56" s="20">
        <v>740000</v>
      </c>
      <c r="D56" s="20">
        <f>C56+D26-D42</f>
        <v>0</v>
      </c>
      <c r="E56" s="20">
        <v>0</v>
      </c>
      <c r="F56" s="20">
        <f aca="true" t="shared" si="9" ref="F56:R56">E56+F26-F42</f>
        <v>2747000</v>
      </c>
      <c r="G56" s="20">
        <f t="shared" si="9"/>
        <v>8276267</v>
      </c>
      <c r="H56" s="19">
        <f t="shared" si="9"/>
        <v>11152314</v>
      </c>
      <c r="I56" s="19">
        <f t="shared" si="9"/>
        <v>12380103</v>
      </c>
      <c r="J56" s="19">
        <f t="shared" si="9"/>
        <v>10730103</v>
      </c>
      <c r="K56" s="19">
        <f t="shared" si="9"/>
        <v>8980103</v>
      </c>
      <c r="L56" s="19">
        <f t="shared" si="9"/>
        <v>7230103</v>
      </c>
      <c r="M56" s="19">
        <f t="shared" si="9"/>
        <v>5230103</v>
      </c>
      <c r="N56" s="19">
        <f t="shared" si="9"/>
        <v>3230103</v>
      </c>
      <c r="O56" s="19">
        <f t="shared" si="9"/>
        <v>1330103</v>
      </c>
      <c r="P56" s="19">
        <f t="shared" si="9"/>
        <v>0</v>
      </c>
      <c r="Q56" s="19">
        <f t="shared" si="9"/>
        <v>-850000</v>
      </c>
      <c r="R56" s="19">
        <f t="shared" si="9"/>
        <v>-1075000</v>
      </c>
    </row>
    <row r="57" spans="1:18" ht="12.75">
      <c r="A57" s="10"/>
      <c r="B57" s="11" t="s">
        <v>1</v>
      </c>
      <c r="C57" s="20"/>
      <c r="D57" s="20"/>
      <c r="E57" s="20"/>
      <c r="F57" s="20"/>
      <c r="G57" s="20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42.75" customHeight="1">
      <c r="A58" s="10">
        <v>40</v>
      </c>
      <c r="B58" s="11" t="s">
        <v>28</v>
      </c>
      <c r="C58" s="20">
        <v>390000</v>
      </c>
      <c r="D58" s="20"/>
      <c r="E58" s="20"/>
      <c r="F58" s="20">
        <f aca="true" t="shared" si="10" ref="F58:R58">E58+F28-F44</f>
        <v>796459</v>
      </c>
      <c r="G58" s="20">
        <f t="shared" si="10"/>
        <v>4006377</v>
      </c>
      <c r="H58" s="19">
        <f t="shared" si="10"/>
        <v>5120869</v>
      </c>
      <c r="I58" s="19">
        <f t="shared" si="10"/>
        <v>5335213</v>
      </c>
      <c r="J58" s="19">
        <f t="shared" si="10"/>
        <v>4735213</v>
      </c>
      <c r="K58" s="19">
        <f t="shared" si="10"/>
        <v>3935213</v>
      </c>
      <c r="L58" s="19">
        <f t="shared" si="10"/>
        <v>3135213</v>
      </c>
      <c r="M58" s="19">
        <f t="shared" si="10"/>
        <v>2335213</v>
      </c>
      <c r="N58" s="19">
        <f t="shared" si="10"/>
        <v>1535213</v>
      </c>
      <c r="O58" s="19">
        <f t="shared" si="10"/>
        <v>735213</v>
      </c>
      <c r="P58" s="19">
        <f t="shared" si="10"/>
        <v>0</v>
      </c>
      <c r="Q58" s="19">
        <f t="shared" si="10"/>
        <v>0</v>
      </c>
      <c r="R58" s="19">
        <f t="shared" si="10"/>
        <v>0</v>
      </c>
    </row>
    <row r="59" spans="1:18" ht="12.75">
      <c r="A59" s="10">
        <v>41</v>
      </c>
      <c r="B59" s="11" t="s">
        <v>41</v>
      </c>
      <c r="C59" s="20"/>
      <c r="D59" s="20"/>
      <c r="E59" s="20"/>
      <c r="F59" s="20"/>
      <c r="G59" s="20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2.75">
      <c r="A60" s="10"/>
      <c r="B60" s="11" t="s">
        <v>1</v>
      </c>
      <c r="C60" s="20"/>
      <c r="D60" s="20"/>
      <c r="E60" s="20"/>
      <c r="F60" s="20"/>
      <c r="G60" s="20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38.25" customHeight="1">
      <c r="A61" s="10">
        <v>42</v>
      </c>
      <c r="B61" s="11" t="s">
        <v>28</v>
      </c>
      <c r="C61" s="20"/>
      <c r="D61" s="20"/>
      <c r="E61" s="20"/>
      <c r="F61" s="20"/>
      <c r="G61" s="20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2.75">
      <c r="A62" s="10">
        <v>43</v>
      </c>
      <c r="B62" s="11" t="s">
        <v>42</v>
      </c>
      <c r="C62" s="20"/>
      <c r="D62" s="20"/>
      <c r="E62" s="20"/>
      <c r="F62" s="20"/>
      <c r="G62" s="20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2.75">
      <c r="A63" s="10"/>
      <c r="B63" s="11" t="s">
        <v>1</v>
      </c>
      <c r="C63" s="20"/>
      <c r="D63" s="20"/>
      <c r="E63" s="20"/>
      <c r="F63" s="20"/>
      <c r="G63" s="20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40.5" customHeight="1">
      <c r="A64" s="10">
        <v>44</v>
      </c>
      <c r="B64" s="11" t="s">
        <v>28</v>
      </c>
      <c r="C64" s="20"/>
      <c r="D64" s="20"/>
      <c r="E64" s="20"/>
      <c r="F64" s="20"/>
      <c r="G64" s="20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4.25">
      <c r="A65" s="10">
        <v>45</v>
      </c>
      <c r="B65" s="11" t="s">
        <v>64</v>
      </c>
      <c r="C65" s="20"/>
      <c r="D65" s="20"/>
      <c r="E65" s="20"/>
      <c r="F65" s="20"/>
      <c r="G65" s="20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12.75">
      <c r="A66" s="10">
        <v>46</v>
      </c>
      <c r="B66" s="11" t="s">
        <v>43</v>
      </c>
      <c r="C66" s="20"/>
      <c r="D66" s="20">
        <v>5088</v>
      </c>
      <c r="E66" s="20"/>
      <c r="F66" s="20"/>
      <c r="G66" s="20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2.75">
      <c r="A67" s="10"/>
      <c r="B67" s="11" t="s">
        <v>1</v>
      </c>
      <c r="C67" s="20"/>
      <c r="D67" s="20"/>
      <c r="E67" s="20"/>
      <c r="F67" s="20"/>
      <c r="G67" s="20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12.75">
      <c r="A68" s="10">
        <v>47</v>
      </c>
      <c r="B68" s="11" t="s">
        <v>44</v>
      </c>
      <c r="C68" s="20"/>
      <c r="D68" s="20"/>
      <c r="E68" s="20"/>
      <c r="F68" s="20"/>
      <c r="G68" s="20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2.75">
      <c r="A69" s="10">
        <v>48</v>
      </c>
      <c r="B69" s="11" t="s">
        <v>45</v>
      </c>
      <c r="C69" s="20"/>
      <c r="D69" s="20"/>
      <c r="E69" s="20"/>
      <c r="F69" s="20"/>
      <c r="G69" s="20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2.75">
      <c r="A70" s="10">
        <v>49</v>
      </c>
      <c r="B70" s="11" t="s">
        <v>46</v>
      </c>
      <c r="C70" s="12">
        <f aca="true" t="shared" si="11" ref="C70:R70">IF(C4=0,0,C54/C4*100)</f>
        <v>6.243755569429968</v>
      </c>
      <c r="D70" s="12">
        <f t="shared" si="11"/>
        <v>0.043547813750909985</v>
      </c>
      <c r="E70" s="12">
        <f t="shared" si="11"/>
        <v>0</v>
      </c>
      <c r="F70" s="12">
        <f t="shared" si="11"/>
        <v>19.1546809870511</v>
      </c>
      <c r="G70" s="12">
        <f t="shared" si="11"/>
        <v>47.33936579994455</v>
      </c>
      <c r="H70" s="12">
        <f t="shared" si="11"/>
        <v>65.27838116045913</v>
      </c>
      <c r="I70" s="12">
        <f t="shared" si="11"/>
        <v>84.41561018477455</v>
      </c>
      <c r="J70" s="12">
        <f t="shared" si="11"/>
        <v>72.99389795918367</v>
      </c>
      <c r="K70" s="12">
        <f t="shared" si="11"/>
        <v>59.079625</v>
      </c>
      <c r="L70" s="12">
        <f t="shared" si="11"/>
        <v>46.64582580645161</v>
      </c>
      <c r="M70" s="12">
        <f t="shared" si="11"/>
        <v>33.31275796178344</v>
      </c>
      <c r="N70" s="12">
        <f t="shared" si="11"/>
        <v>20.251429467084638</v>
      </c>
      <c r="O70" s="12">
        <f t="shared" si="11"/>
        <v>8.210512345679012</v>
      </c>
      <c r="P70" s="12">
        <f t="shared" si="11"/>
        <v>0</v>
      </c>
      <c r="Q70" s="12">
        <f t="shared" si="11"/>
        <v>-5.105105105105105</v>
      </c>
      <c r="R70" s="12">
        <f t="shared" si="11"/>
        <v>-6.398809523809524</v>
      </c>
    </row>
    <row r="71" spans="1:18" ht="25.5">
      <c r="A71" s="10">
        <v>50</v>
      </c>
      <c r="B71" s="11" t="s">
        <v>47</v>
      </c>
      <c r="C71" s="12">
        <f aca="true" t="shared" si="12" ref="C71:R71">(C54-C58-C61-C64)/C4*100</f>
        <v>2.95312763418985</v>
      </c>
      <c r="D71" s="12">
        <f t="shared" si="12"/>
        <v>0.043547813750909985</v>
      </c>
      <c r="E71" s="12">
        <f t="shared" si="12"/>
        <v>0</v>
      </c>
      <c r="F71" s="12">
        <f t="shared" si="12"/>
        <v>13.601015874468017</v>
      </c>
      <c r="G71" s="12">
        <f t="shared" si="12"/>
        <v>24.423316047624517</v>
      </c>
      <c r="H71" s="12">
        <f t="shared" si="12"/>
        <v>35.30414994218648</v>
      </c>
      <c r="I71" s="12">
        <f t="shared" si="12"/>
        <v>48.036651071046535</v>
      </c>
      <c r="J71" s="12">
        <f t="shared" si="12"/>
        <v>40.78156462585034</v>
      </c>
      <c r="K71" s="12">
        <f t="shared" si="12"/>
        <v>33.190065789473685</v>
      </c>
      <c r="L71" s="12">
        <f t="shared" si="12"/>
        <v>26.41864516129032</v>
      </c>
      <c r="M71" s="12">
        <f t="shared" si="12"/>
        <v>18.438789808917196</v>
      </c>
      <c r="N71" s="12">
        <f t="shared" si="12"/>
        <v>10.62626959247649</v>
      </c>
      <c r="O71" s="12">
        <f t="shared" si="12"/>
        <v>3.6721604938271604</v>
      </c>
      <c r="P71" s="12">
        <f t="shared" si="12"/>
        <v>0</v>
      </c>
      <c r="Q71" s="12">
        <f t="shared" si="12"/>
        <v>-5.105105105105105</v>
      </c>
      <c r="R71" s="12">
        <f t="shared" si="12"/>
        <v>-6.398809523809524</v>
      </c>
    </row>
    <row r="72" spans="1:18" ht="25.5">
      <c r="A72" s="10">
        <v>51</v>
      </c>
      <c r="B72" s="11" t="s">
        <v>48</v>
      </c>
      <c r="C72" s="12">
        <f aca="true" t="shared" si="13" ref="C72:R72">C54/(C8+C11-C14)*100</f>
        <v>22.441356746930524</v>
      </c>
      <c r="D72" s="12">
        <f t="shared" si="13"/>
        <v>0.18147489634539485</v>
      </c>
      <c r="E72" s="12">
        <f t="shared" si="13"/>
        <v>0</v>
      </c>
      <c r="F72" s="12">
        <f t="shared" si="13"/>
        <v>76.75881636619796</v>
      </c>
      <c r="G72" s="12">
        <f t="shared" si="13"/>
        <v>242.7770439357712</v>
      </c>
      <c r="H72" s="12">
        <f t="shared" si="13"/>
        <v>300.60145552560647</v>
      </c>
      <c r="I72" s="12">
        <f t="shared" si="13"/>
        <v>316.6266751918159</v>
      </c>
      <c r="J72" s="12">
        <f t="shared" si="13"/>
        <v>255.47864285714286</v>
      </c>
      <c r="K72" s="12">
        <f t="shared" si="13"/>
        <v>204.09324999999998</v>
      </c>
      <c r="L72" s="12">
        <f t="shared" si="13"/>
        <v>160.66895555555556</v>
      </c>
      <c r="M72" s="12">
        <f t="shared" si="13"/>
        <v>113.69789130434782</v>
      </c>
      <c r="N72" s="12">
        <f t="shared" si="13"/>
        <v>68.72559574468086</v>
      </c>
      <c r="O72" s="12">
        <f t="shared" si="13"/>
        <v>27.71047916666667</v>
      </c>
      <c r="P72" s="12">
        <f t="shared" si="13"/>
        <v>0</v>
      </c>
      <c r="Q72" s="12">
        <f t="shared" si="13"/>
        <v>-17.708333333333336</v>
      </c>
      <c r="R72" s="12">
        <f t="shared" si="13"/>
        <v>-22.164948453608247</v>
      </c>
    </row>
    <row r="73" spans="1:18" ht="38.25">
      <c r="A73" s="10">
        <v>52</v>
      </c>
      <c r="B73" s="11" t="s">
        <v>49</v>
      </c>
      <c r="C73" s="12">
        <f aca="true" t="shared" si="14" ref="C73:R73">(C54-C58-C61-C64)/(C8+C11-C14)*100</f>
        <v>10.614155218142816</v>
      </c>
      <c r="D73" s="12">
        <f t="shared" si="14"/>
        <v>0.18147489634539485</v>
      </c>
      <c r="E73" s="12">
        <f t="shared" si="14"/>
        <v>0</v>
      </c>
      <c r="F73" s="12">
        <f t="shared" si="14"/>
        <v>54.50353783536226</v>
      </c>
      <c r="G73" s="12">
        <f t="shared" si="14"/>
        <v>125.25348350058185</v>
      </c>
      <c r="H73" s="12">
        <f t="shared" si="14"/>
        <v>162.57264150943396</v>
      </c>
      <c r="I73" s="12">
        <f t="shared" si="14"/>
        <v>180.1762148337596</v>
      </c>
      <c r="J73" s="12">
        <f t="shared" si="14"/>
        <v>142.7354761904762</v>
      </c>
      <c r="K73" s="12">
        <f t="shared" si="14"/>
        <v>114.65659090909091</v>
      </c>
      <c r="L73" s="12">
        <f t="shared" si="14"/>
        <v>90.99755555555555</v>
      </c>
      <c r="M73" s="12">
        <f t="shared" si="14"/>
        <v>62.932391304347824</v>
      </c>
      <c r="N73" s="12">
        <f t="shared" si="14"/>
        <v>36.06148936170213</v>
      </c>
      <c r="O73" s="12">
        <f t="shared" si="14"/>
        <v>12.393541666666668</v>
      </c>
      <c r="P73" s="12">
        <f t="shared" si="14"/>
        <v>0</v>
      </c>
      <c r="Q73" s="12">
        <f t="shared" si="14"/>
        <v>-17.708333333333336</v>
      </c>
      <c r="R73" s="12">
        <f t="shared" si="14"/>
        <v>-22.164948453608247</v>
      </c>
    </row>
    <row r="74" spans="1:18" ht="14.25">
      <c r="A74" s="10">
        <v>53</v>
      </c>
      <c r="B74" s="23" t="s">
        <v>65</v>
      </c>
      <c r="C74" s="12">
        <f aca="true" t="shared" si="15" ref="C74:R74">C76+C79+C82+C85</f>
        <v>1926622.79</v>
      </c>
      <c r="D74" s="12">
        <f t="shared" si="15"/>
        <v>757372.81</v>
      </c>
      <c r="E74" s="12">
        <f t="shared" si="15"/>
        <v>0</v>
      </c>
      <c r="F74" s="12">
        <f t="shared" si="15"/>
        <v>100000</v>
      </c>
      <c r="G74" s="12">
        <f t="shared" si="15"/>
        <v>1010000</v>
      </c>
      <c r="H74" s="2">
        <f t="shared" si="15"/>
        <v>2550000</v>
      </c>
      <c r="I74" s="2">
        <f t="shared" si="15"/>
        <v>2200000</v>
      </c>
      <c r="J74" s="2">
        <f t="shared" si="15"/>
        <v>2200000</v>
      </c>
      <c r="K74" s="2">
        <f t="shared" si="15"/>
        <v>2250000</v>
      </c>
      <c r="L74" s="2">
        <f t="shared" si="15"/>
        <v>2200000</v>
      </c>
      <c r="M74" s="2">
        <f t="shared" si="15"/>
        <v>2350000</v>
      </c>
      <c r="N74" s="2">
        <f t="shared" si="15"/>
        <v>2300000</v>
      </c>
      <c r="O74" s="2">
        <f t="shared" si="15"/>
        <v>2150000</v>
      </c>
      <c r="P74" s="2">
        <f t="shared" si="15"/>
        <v>1530103</v>
      </c>
      <c r="Q74" s="2">
        <f t="shared" si="15"/>
        <v>950000</v>
      </c>
      <c r="R74" s="2">
        <f t="shared" si="15"/>
        <v>275000</v>
      </c>
    </row>
    <row r="75" spans="1:18" ht="15" customHeight="1">
      <c r="A75" s="10"/>
      <c r="B75" s="11" t="s">
        <v>50</v>
      </c>
      <c r="C75" s="12"/>
      <c r="D75" s="12"/>
      <c r="E75" s="12"/>
      <c r="F75" s="12"/>
      <c r="G75" s="1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.75">
      <c r="A76" s="10">
        <v>54</v>
      </c>
      <c r="B76" s="11" t="s">
        <v>51</v>
      </c>
      <c r="C76" s="20">
        <f>C19+C42</f>
        <v>1926622.79</v>
      </c>
      <c r="D76" s="20">
        <f>D19+D42</f>
        <v>757372.81</v>
      </c>
      <c r="E76" s="20">
        <v>0</v>
      </c>
      <c r="F76" s="20">
        <f aca="true" t="shared" si="16" ref="F76:R76">F19+F42</f>
        <v>100000</v>
      </c>
      <c r="G76" s="20">
        <f t="shared" si="16"/>
        <v>1010000</v>
      </c>
      <c r="H76" s="19">
        <f t="shared" si="16"/>
        <v>2550000</v>
      </c>
      <c r="I76" s="19">
        <f t="shared" si="16"/>
        <v>2200000</v>
      </c>
      <c r="J76" s="19">
        <f t="shared" si="16"/>
        <v>2200000</v>
      </c>
      <c r="K76" s="19">
        <f t="shared" si="16"/>
        <v>2250000</v>
      </c>
      <c r="L76" s="19">
        <f t="shared" si="16"/>
        <v>2200000</v>
      </c>
      <c r="M76" s="19">
        <f t="shared" si="16"/>
        <v>2350000</v>
      </c>
      <c r="N76" s="19">
        <f t="shared" si="16"/>
        <v>2300000</v>
      </c>
      <c r="O76" s="19">
        <f t="shared" si="16"/>
        <v>2150000</v>
      </c>
      <c r="P76" s="19">
        <f t="shared" si="16"/>
        <v>1530103</v>
      </c>
      <c r="Q76" s="19">
        <f t="shared" si="16"/>
        <v>950000</v>
      </c>
      <c r="R76" s="19">
        <f t="shared" si="16"/>
        <v>275000</v>
      </c>
    </row>
    <row r="77" spans="1:18" ht="12.75">
      <c r="A77" s="10"/>
      <c r="B77" s="11" t="s">
        <v>1</v>
      </c>
      <c r="C77" s="20"/>
      <c r="D77" s="20"/>
      <c r="E77" s="20"/>
      <c r="F77" s="20"/>
      <c r="G77" s="20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39" customHeight="1">
      <c r="A78" s="10">
        <v>55</v>
      </c>
      <c r="B78" s="11" t="s">
        <v>28</v>
      </c>
      <c r="C78" s="20"/>
      <c r="D78" s="20">
        <v>390000</v>
      </c>
      <c r="E78" s="20"/>
      <c r="F78" s="20">
        <v>0</v>
      </c>
      <c r="G78" s="20">
        <f aca="true" t="shared" si="17" ref="G78:R78">G44</f>
        <v>350000</v>
      </c>
      <c r="H78" s="20">
        <f t="shared" si="17"/>
        <v>800000</v>
      </c>
      <c r="I78" s="19">
        <f t="shared" si="17"/>
        <v>800000</v>
      </c>
      <c r="J78" s="19">
        <f t="shared" si="17"/>
        <v>600000</v>
      </c>
      <c r="K78" s="19">
        <f t="shared" si="17"/>
        <v>800000</v>
      </c>
      <c r="L78" s="19">
        <f t="shared" si="17"/>
        <v>800000</v>
      </c>
      <c r="M78" s="19">
        <f t="shared" si="17"/>
        <v>800000</v>
      </c>
      <c r="N78" s="19">
        <f t="shared" si="17"/>
        <v>800000</v>
      </c>
      <c r="O78" s="19">
        <f t="shared" si="17"/>
        <v>800000</v>
      </c>
      <c r="P78" s="19">
        <f t="shared" si="17"/>
        <v>735213</v>
      </c>
      <c r="Q78" s="19">
        <f t="shared" si="17"/>
        <v>0</v>
      </c>
      <c r="R78" s="19">
        <f t="shared" si="17"/>
        <v>0</v>
      </c>
    </row>
    <row r="79" spans="1:18" ht="12.75">
      <c r="A79" s="10">
        <v>56</v>
      </c>
      <c r="B79" s="11" t="s">
        <v>52</v>
      </c>
      <c r="C79" s="20"/>
      <c r="D79" s="20"/>
      <c r="E79" s="20"/>
      <c r="F79" s="20"/>
      <c r="G79" s="20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ht="12.75">
      <c r="A80" s="10"/>
      <c r="B80" s="11" t="s">
        <v>1</v>
      </c>
      <c r="C80" s="20"/>
      <c r="D80" s="20"/>
      <c r="E80" s="20"/>
      <c r="F80" s="20"/>
      <c r="G80" s="2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36.75" customHeight="1">
      <c r="A81" s="10">
        <v>57</v>
      </c>
      <c r="B81" s="11" t="s">
        <v>28</v>
      </c>
      <c r="C81" s="20"/>
      <c r="D81" s="20"/>
      <c r="E81" s="20"/>
      <c r="F81" s="20"/>
      <c r="G81" s="20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ht="12.75">
      <c r="A82" s="10">
        <v>58</v>
      </c>
      <c r="B82" s="11" t="s">
        <v>53</v>
      </c>
      <c r="C82" s="20"/>
      <c r="D82" s="20"/>
      <c r="E82" s="20"/>
      <c r="F82" s="20"/>
      <c r="G82" s="20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t="12.75">
      <c r="A83" s="10"/>
      <c r="B83" s="11" t="s">
        <v>1</v>
      </c>
      <c r="C83" s="20"/>
      <c r="D83" s="20"/>
      <c r="E83" s="20"/>
      <c r="F83" s="20"/>
      <c r="G83" s="20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t="41.25" customHeight="1">
      <c r="A84" s="10">
        <v>59</v>
      </c>
      <c r="B84" s="11" t="s">
        <v>28</v>
      </c>
      <c r="C84" s="20"/>
      <c r="D84" s="20"/>
      <c r="E84" s="20"/>
      <c r="F84" s="20"/>
      <c r="G84" s="20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t="13.5" customHeight="1">
      <c r="A85" s="10">
        <v>60</v>
      </c>
      <c r="B85" s="11" t="s">
        <v>66</v>
      </c>
      <c r="C85" s="20"/>
      <c r="D85" s="20"/>
      <c r="E85" s="20"/>
      <c r="F85" s="20"/>
      <c r="G85" s="20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ht="12.75">
      <c r="A86" s="10">
        <v>61</v>
      </c>
      <c r="B86" s="11" t="s">
        <v>54</v>
      </c>
      <c r="C86" s="20">
        <f aca="true" t="shared" si="18" ref="C86:R86">C76/C4*100</f>
        <v>16.255894290882708</v>
      </c>
      <c r="D86" s="20">
        <f t="shared" si="18"/>
        <v>6.482297576628014</v>
      </c>
      <c r="E86" s="20">
        <f t="shared" si="18"/>
        <v>0</v>
      </c>
      <c r="F86" s="20">
        <f t="shared" si="18"/>
        <v>0.6972945390262505</v>
      </c>
      <c r="G86" s="20">
        <f t="shared" si="18"/>
        <v>5.777092432849738</v>
      </c>
      <c r="H86" s="20">
        <f t="shared" si="18"/>
        <v>14.926038843523488</v>
      </c>
      <c r="I86" s="20">
        <f t="shared" si="18"/>
        <v>15.001033707595488</v>
      </c>
      <c r="J86" s="20">
        <f t="shared" si="18"/>
        <v>14.965986394557824</v>
      </c>
      <c r="K86" s="20">
        <f t="shared" si="18"/>
        <v>14.802631578947366</v>
      </c>
      <c r="L86" s="20">
        <f t="shared" si="18"/>
        <v>14.193548387096774</v>
      </c>
      <c r="M86" s="20">
        <f t="shared" si="18"/>
        <v>14.968152866242038</v>
      </c>
      <c r="N86" s="20">
        <f t="shared" si="18"/>
        <v>14.420062695924765</v>
      </c>
      <c r="O86" s="20">
        <f t="shared" si="18"/>
        <v>13.271604938271606</v>
      </c>
      <c r="P86" s="20">
        <f t="shared" si="18"/>
        <v>9.273351515151514</v>
      </c>
      <c r="Q86" s="20">
        <f t="shared" si="18"/>
        <v>5.7057057057057055</v>
      </c>
      <c r="R86" s="20">
        <f t="shared" si="18"/>
        <v>1.636904761904762</v>
      </c>
    </row>
    <row r="87" spans="1:18" ht="25.5">
      <c r="A87" s="10">
        <v>62</v>
      </c>
      <c r="B87" s="11" t="s">
        <v>55</v>
      </c>
      <c r="C87" s="20">
        <f aca="true" t="shared" si="19" ref="C87:R87">(C74-C78-C81-C84)/C4*100</f>
        <v>16.255894290882708</v>
      </c>
      <c r="D87" s="20">
        <f t="shared" si="19"/>
        <v>3.1443165697776028</v>
      </c>
      <c r="E87" s="20">
        <f t="shared" si="19"/>
        <v>0</v>
      </c>
      <c r="F87" s="20">
        <f t="shared" si="19"/>
        <v>0.6972945390262505</v>
      </c>
      <c r="G87" s="20">
        <f t="shared" si="19"/>
        <v>3.775129708594878</v>
      </c>
      <c r="H87" s="20">
        <f t="shared" si="19"/>
        <v>10.243359990653373</v>
      </c>
      <c r="I87" s="20">
        <f t="shared" si="19"/>
        <v>9.546112359378945</v>
      </c>
      <c r="J87" s="20">
        <f t="shared" si="19"/>
        <v>10.884353741496598</v>
      </c>
      <c r="K87" s="20">
        <f t="shared" si="19"/>
        <v>9.539473684210527</v>
      </c>
      <c r="L87" s="20">
        <f t="shared" si="19"/>
        <v>9.032258064516128</v>
      </c>
      <c r="M87" s="20">
        <f t="shared" si="19"/>
        <v>9.872611464968154</v>
      </c>
      <c r="N87" s="20">
        <f t="shared" si="19"/>
        <v>9.404388714733543</v>
      </c>
      <c r="O87" s="20">
        <f t="shared" si="19"/>
        <v>8.333333333333332</v>
      </c>
      <c r="P87" s="20">
        <f t="shared" si="19"/>
        <v>4.817515151515152</v>
      </c>
      <c r="Q87" s="20">
        <f t="shared" si="19"/>
        <v>5.7057057057057055</v>
      </c>
      <c r="R87" s="20">
        <f t="shared" si="19"/>
        <v>1.636904761904762</v>
      </c>
    </row>
    <row r="88" spans="1:18" ht="25.5">
      <c r="A88" s="10">
        <v>63</v>
      </c>
      <c r="B88" s="11" t="s">
        <v>56</v>
      </c>
      <c r="C88" s="20">
        <f aca="true" t="shared" si="20" ref="C88:R88">C74/(C8+C11-C14)*100</f>
        <v>58.42706668534677</v>
      </c>
      <c r="D88" s="20">
        <f t="shared" si="20"/>
        <v>27.01339469134639</v>
      </c>
      <c r="E88" s="20">
        <f t="shared" si="20"/>
        <v>0</v>
      </c>
      <c r="F88" s="20">
        <f t="shared" si="20"/>
        <v>2.7942779893046215</v>
      </c>
      <c r="G88" s="20">
        <f t="shared" si="20"/>
        <v>29.627465423134474</v>
      </c>
      <c r="H88" s="20">
        <f t="shared" si="20"/>
        <v>68.73315363881402</v>
      </c>
      <c r="I88" s="20">
        <f t="shared" si="20"/>
        <v>56.26598465473146</v>
      </c>
      <c r="J88" s="20">
        <f t="shared" si="20"/>
        <v>52.38095238095239</v>
      </c>
      <c r="K88" s="20">
        <f t="shared" si="20"/>
        <v>51.13636363636363</v>
      </c>
      <c r="L88" s="20">
        <f t="shared" si="20"/>
        <v>48.888888888888886</v>
      </c>
      <c r="M88" s="20">
        <f t="shared" si="20"/>
        <v>51.08695652173913</v>
      </c>
      <c r="N88" s="20">
        <f t="shared" si="20"/>
        <v>48.93617021276596</v>
      </c>
      <c r="O88" s="20">
        <f t="shared" si="20"/>
        <v>44.79166666666667</v>
      </c>
      <c r="P88" s="20">
        <f t="shared" si="20"/>
        <v>31.226591836734695</v>
      </c>
      <c r="Q88" s="20">
        <f t="shared" si="20"/>
        <v>19.791666666666664</v>
      </c>
      <c r="R88" s="20">
        <f t="shared" si="20"/>
        <v>5.670103092783505</v>
      </c>
    </row>
    <row r="89" spans="1:18" ht="38.25">
      <c r="A89" s="10">
        <v>64</v>
      </c>
      <c r="B89" s="11" t="s">
        <v>57</v>
      </c>
      <c r="C89" s="20">
        <f aca="true" t="shared" si="21" ref="C89:R89">(C74-C78-C81-C84)/(C8+C11-C14)*100</f>
        <v>58.42706668534677</v>
      </c>
      <c r="D89" s="20">
        <f t="shared" si="21"/>
        <v>13.103172683739475</v>
      </c>
      <c r="E89" s="20">
        <f t="shared" si="21"/>
        <v>0</v>
      </c>
      <c r="F89" s="20">
        <f t="shared" si="21"/>
        <v>2.7942779893046215</v>
      </c>
      <c r="G89" s="20">
        <f t="shared" si="21"/>
        <v>19.360521959672035</v>
      </c>
      <c r="H89" s="20">
        <f t="shared" si="21"/>
        <v>47.16981132075472</v>
      </c>
      <c r="I89" s="20">
        <f t="shared" si="21"/>
        <v>35.80562659846547</v>
      </c>
      <c r="J89" s="20">
        <f t="shared" si="21"/>
        <v>38.095238095238095</v>
      </c>
      <c r="K89" s="20">
        <f t="shared" si="21"/>
        <v>32.95454545454545</v>
      </c>
      <c r="L89" s="20">
        <f t="shared" si="21"/>
        <v>31.11111111111111</v>
      </c>
      <c r="M89" s="20">
        <f t="shared" si="21"/>
        <v>33.69565217391305</v>
      </c>
      <c r="N89" s="20">
        <f t="shared" si="21"/>
        <v>31.914893617021278</v>
      </c>
      <c r="O89" s="20">
        <f t="shared" si="21"/>
        <v>28.125</v>
      </c>
      <c r="P89" s="20">
        <f t="shared" si="21"/>
        <v>16.222244897959186</v>
      </c>
      <c r="Q89" s="20">
        <f t="shared" si="21"/>
        <v>19.791666666666664</v>
      </c>
      <c r="R89" s="20">
        <f t="shared" si="21"/>
        <v>5.670103092783505</v>
      </c>
    </row>
    <row r="90" spans="1:18" ht="76.5">
      <c r="A90" s="10">
        <v>65</v>
      </c>
      <c r="B90" s="11" t="s">
        <v>58</v>
      </c>
      <c r="C90" s="20"/>
      <c r="D90" s="20"/>
      <c r="E90" s="20">
        <v>0</v>
      </c>
      <c r="F90" s="32">
        <f aca="true" t="shared" si="22" ref="F90:R90">((C6+C13-(C17-C19))/C4+(D6+D13-(D17-D19))/D4+(E6+E13-(E17-E19))/E4)/3</f>
        <v>0.16044969504319223</v>
      </c>
      <c r="G90" s="32">
        <f t="shared" si="22"/>
        <v>0.10810079461732724</v>
      </c>
      <c r="H90" s="32">
        <f t="shared" si="22"/>
        <v>0.06933231095799385</v>
      </c>
      <c r="I90" s="32">
        <f t="shared" si="22"/>
        <v>0.053120594092002864</v>
      </c>
      <c r="J90" s="32">
        <f t="shared" si="22"/>
        <v>0.0803977042051378</v>
      </c>
      <c r="K90" s="32">
        <f t="shared" si="22"/>
        <v>0.1220988024743526</v>
      </c>
      <c r="L90" s="32">
        <f t="shared" si="22"/>
        <v>0.15258116616773776</v>
      </c>
      <c r="M90" s="32">
        <f t="shared" si="22"/>
        <v>0.16944531066529614</v>
      </c>
      <c r="N90" s="32">
        <f t="shared" si="22"/>
        <v>0.17454374069548229</v>
      </c>
      <c r="O90" s="32">
        <f t="shared" si="22"/>
        <v>0.17604239328306412</v>
      </c>
      <c r="P90" s="32">
        <f t="shared" si="22"/>
        <v>0.17760219681419379</v>
      </c>
      <c r="Q90" s="32">
        <f t="shared" si="22"/>
        <v>0.1798218455306578</v>
      </c>
      <c r="R90" s="32">
        <f t="shared" si="22"/>
        <v>0.1763607041384819</v>
      </c>
    </row>
    <row r="91" spans="1:18" ht="25.5">
      <c r="A91" s="10">
        <v>66</v>
      </c>
      <c r="B91" s="11" t="s">
        <v>59</v>
      </c>
      <c r="C91" s="20">
        <f aca="true" t="shared" si="23" ref="C91:R91">C6-C17</f>
        <v>1334979.6899999995</v>
      </c>
      <c r="D91" s="20">
        <f t="shared" si="23"/>
        <v>1737639.620000001</v>
      </c>
      <c r="E91" s="20">
        <f t="shared" si="23"/>
        <v>1598502.0799999982</v>
      </c>
      <c r="F91" s="20">
        <f t="shared" si="23"/>
        <v>515288.16000000015</v>
      </c>
      <c r="G91" s="20">
        <f t="shared" si="23"/>
        <v>232715</v>
      </c>
      <c r="H91" s="19">
        <f t="shared" si="23"/>
        <v>800000</v>
      </c>
      <c r="I91" s="19">
        <f t="shared" si="23"/>
        <v>1250000</v>
      </c>
      <c r="J91" s="19">
        <f t="shared" si="23"/>
        <v>1800000</v>
      </c>
      <c r="K91" s="19">
        <f t="shared" si="23"/>
        <v>2100000</v>
      </c>
      <c r="L91" s="19">
        <f t="shared" si="23"/>
        <v>2300000</v>
      </c>
      <c r="M91" s="19">
        <f t="shared" si="23"/>
        <v>2400000</v>
      </c>
      <c r="N91" s="19">
        <f t="shared" si="23"/>
        <v>2500000</v>
      </c>
      <c r="O91" s="19">
        <f t="shared" si="23"/>
        <v>2700000</v>
      </c>
      <c r="P91" s="19">
        <f t="shared" si="23"/>
        <v>2800000</v>
      </c>
      <c r="Q91" s="19">
        <f t="shared" si="23"/>
        <v>2650000</v>
      </c>
      <c r="R91" s="19">
        <f t="shared" si="23"/>
        <v>2600000</v>
      </c>
    </row>
    <row r="92" spans="1:18" ht="12.75">
      <c r="A92" s="40"/>
      <c r="B92" s="41"/>
      <c r="C92" s="39"/>
      <c r="D92" s="39"/>
      <c r="E92" s="39"/>
      <c r="F92" s="39"/>
      <c r="G92" s="39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1:18" ht="12.75" hidden="1">
      <c r="A93" s="40"/>
      <c r="B93" s="41" t="s">
        <v>79</v>
      </c>
      <c r="C93" s="39"/>
      <c r="D93" s="39"/>
      <c r="E93" s="39"/>
      <c r="F93" s="39"/>
      <c r="G93" s="39"/>
      <c r="H93" s="38"/>
      <c r="I93" s="38"/>
      <c r="J93" s="42">
        <f aca="true" t="shared" si="24" ref="J93:R93">ROUND((J74/J4),4)</f>
        <v>0.1497</v>
      </c>
      <c r="K93" s="42">
        <f t="shared" si="24"/>
        <v>0.148</v>
      </c>
      <c r="L93" s="42">
        <f t="shared" si="24"/>
        <v>0.1419</v>
      </c>
      <c r="M93" s="42">
        <f t="shared" si="24"/>
        <v>0.1497</v>
      </c>
      <c r="N93" s="42">
        <f t="shared" si="24"/>
        <v>0.1442</v>
      </c>
      <c r="O93" s="42">
        <f t="shared" si="24"/>
        <v>0.1327</v>
      </c>
      <c r="P93" s="42">
        <f t="shared" si="24"/>
        <v>0.0927</v>
      </c>
      <c r="Q93" s="42">
        <f t="shared" si="24"/>
        <v>0.0571</v>
      </c>
      <c r="R93" s="42">
        <f t="shared" si="24"/>
        <v>0.0164</v>
      </c>
    </row>
    <row r="94" ht="14.25">
      <c r="A94" s="24" t="s">
        <v>67</v>
      </c>
    </row>
    <row r="95" spans="1:18" ht="12.75">
      <c r="A95" s="43" t="s">
        <v>68</v>
      </c>
      <c r="B95" s="44"/>
      <c r="C95" s="44"/>
      <c r="D95" s="44"/>
      <c r="E95" s="44"/>
      <c r="F95" s="44"/>
      <c r="G95" s="44"/>
      <c r="H95" s="44"/>
      <c r="I95"/>
      <c r="J95"/>
      <c r="K95"/>
      <c r="L95"/>
      <c r="M95"/>
      <c r="N95"/>
      <c r="O95"/>
      <c r="P95"/>
      <c r="Q95"/>
      <c r="R95"/>
    </row>
    <row r="96" ht="14.25">
      <c r="A96" s="24" t="s">
        <v>69</v>
      </c>
    </row>
    <row r="97" spans="1:18" ht="52.5" customHeight="1">
      <c r="A97" s="43" t="s">
        <v>82</v>
      </c>
      <c r="B97" s="44"/>
      <c r="C97" s="44"/>
      <c r="D97" s="44"/>
      <c r="E97" s="44"/>
      <c r="F97" s="44"/>
      <c r="G97" s="44"/>
      <c r="H97" s="44"/>
      <c r="I97"/>
      <c r="J97"/>
      <c r="K97"/>
      <c r="L97"/>
      <c r="M97"/>
      <c r="N97"/>
      <c r="O97"/>
      <c r="P97"/>
      <c r="Q97"/>
      <c r="R97"/>
    </row>
    <row r="98" ht="14.25">
      <c r="A98" s="25"/>
    </row>
    <row r="99" ht="14.25">
      <c r="A99" s="25"/>
    </row>
    <row r="100" ht="12.75">
      <c r="F100" s="36"/>
    </row>
    <row r="101" ht="25.5" customHeight="1">
      <c r="F101" s="37"/>
    </row>
  </sheetData>
  <sheetProtection/>
  <mergeCells count="5">
    <mergeCell ref="A95:H95"/>
    <mergeCell ref="A97:H97"/>
    <mergeCell ref="A1:A2"/>
    <mergeCell ref="B1:B2"/>
    <mergeCell ref="D1:H1"/>
  </mergeCells>
  <printOptions/>
  <pageMargins left="0.35" right="0.31" top="1.34" bottom="0.984251968503937" header="0.41" footer="0.5118110236220472"/>
  <pageSetup fitToHeight="4" fitToWidth="1" horizontalDpi="600" verticalDpi="600" orientation="portrait" paperSize="9" scale="49" r:id="rId1"/>
  <headerFooter alignWithMargins="0">
    <oddHeader>&amp;CPrognoza długu publicznego  na lata 2010 - 2019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2010-01-05T08:10:32Z</cp:lastPrinted>
  <dcterms:created xsi:type="dcterms:W3CDTF">1998-12-09T13:02:10Z</dcterms:created>
  <dcterms:modified xsi:type="dcterms:W3CDTF">2010-01-05T08:47:56Z</dcterms:modified>
  <cp:category/>
  <cp:version/>
  <cp:contentType/>
  <cp:contentStatus/>
</cp:coreProperties>
</file>