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51" activeTab="6"/>
  </bookViews>
  <sheets>
    <sheet name="ZAŁ 13" sheetId="1" r:id="rId1"/>
    <sheet name="ZAŁ 12" sheetId="2" r:id="rId2"/>
    <sheet name="ZAŁ 7" sheetId="3" r:id="rId3"/>
    <sheet name="ZAŁ 6" sheetId="4" r:id="rId4"/>
    <sheet name="ZAŁ 5" sheetId="5" r:id="rId5"/>
    <sheet name="ZAŁ 2" sheetId="6" r:id="rId6"/>
    <sheet name="ZAŁ 1" sheetId="7" r:id="rId7"/>
    <sheet name="ZAŁ 3" sheetId="8" r:id="rId8"/>
    <sheet name="ZAŁ 3a" sheetId="9" r:id="rId9"/>
    <sheet name="ZAŁ 4" sheetId="10" r:id="rId10"/>
    <sheet name="ZAŁ 8" sheetId="11" r:id="rId11"/>
    <sheet name="ZAŁ 9" sheetId="12" r:id="rId12"/>
    <sheet name="ZAŁ 10" sheetId="13" r:id="rId13"/>
    <sheet name="ZAŁ 11" sheetId="14" r:id="rId14"/>
  </sheets>
  <definedNames>
    <definedName name="_xlnm.Print_Titles" localSheetId="6">'ZAŁ 1'!$3:$4</definedName>
    <definedName name="_xlnm.Print_Titles" localSheetId="5">'ZAŁ 2'!$3:$8</definedName>
    <definedName name="_xlnm.Print_Titles" localSheetId="7">'ZAŁ 3'!$3:$9</definedName>
    <definedName name="_xlnm.Print_Titles" localSheetId="4">'ZAŁ 5'!$3:$7</definedName>
    <definedName name="_xlnm.Print_Titles" localSheetId="3">'ZAŁ 6'!$3:$7</definedName>
  </definedNames>
  <calcPr fullCalcOnLoad="1"/>
</workbook>
</file>

<file path=xl/sharedStrings.xml><?xml version="1.0" encoding="utf-8"?>
<sst xmlns="http://schemas.openxmlformats.org/spreadsheetml/2006/main" count="801" uniqueCount="412">
  <si>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</si>
  <si>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</si>
  <si>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</si>
  <si>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</si>
  <si>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</si>
  <si>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</si>
  <si>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</si>
  <si>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</si>
  <si>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</si>
  <si>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</si>
  <si>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</si>
  <si>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</si>
  <si>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</si>
  <si>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</si>
  <si>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</si>
  <si>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</si>
  <si>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</si>
  <si>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</si>
  <si>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</si>
  <si>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</si>
  <si>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</si>
  <si>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</si>
  <si>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</si>
  <si>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</si>
  <si>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</si>
  <si>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</si>
  <si>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</si>
  <si>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</si>
  <si>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</si>
  <si>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</si>
  <si>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</si>
  <si>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</si>
  <si>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</si>
  <si>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</si>
  <si>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</si>
  <si>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</si>
  <si>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</si>
  <si>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</si>
  <si>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</si>
  <si>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</si>
  <si>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</si>
  <si>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</si>
  <si>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</si>
  <si>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</si>
  <si>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</si>
  <si>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</si>
  <si>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</si>
  <si>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</si>
  <si>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</si>
  <si>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</si>
  <si>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</si>
  <si>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</si>
  <si>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</si>
  <si>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</si>
  <si>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</si>
  <si>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</si>
  <si>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2008 r.</t>
  </si>
  <si>
    <t>2009 r.</t>
  </si>
  <si>
    <t>Dotacje podmiotowe w 2007 r.</t>
  </si>
  <si>
    <t>Lp.</t>
  </si>
  <si>
    <t>Łączne nakłady finansowe</t>
  </si>
  <si>
    <t>Klasyfikacja
§</t>
  </si>
  <si>
    <t>Stan środków obrotowych na początek roku</t>
  </si>
  <si>
    <t>§ 931</t>
  </si>
  <si>
    <t>Jednostka org. realizująca zadanie lub koordynująca program</t>
  </si>
  <si>
    <t xml:space="preserve">A.      
B.
C.
D. 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</si>
  <si>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</si>
  <si>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</si>
  <si>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</si>
  <si>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</si>
  <si>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</si>
  <si>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</si>
  <si>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</si>
  <si>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</si>
  <si>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</si>
  <si>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</si>
  <si>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</si>
  <si>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</si>
  <si>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</si>
  <si>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</si>
  <si>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</si>
  <si>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</si>
  <si>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</si>
  <si>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</si>
  <si>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</si>
  <si>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</si>
  <si>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</si>
  <si>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</si>
  <si>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</si>
  <si>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</si>
  <si>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</si>
  <si>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</si>
  <si>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</si>
  <si>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</si>
  <si>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</si>
  <si>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</si>
  <si>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</si>
  <si>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</si>
  <si>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</si>
  <si>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</si>
  <si>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</si>
  <si>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</si>
  <si>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Zadania inwestycyjne roczne w 2007 r.</t>
  </si>
  <si>
    <t>Nazwa zadania inwestycyjnego</t>
  </si>
  <si>
    <t>Rolnictwo i łowiectwo</t>
  </si>
  <si>
    <t>Leśnictwo</t>
  </si>
  <si>
    <t>Gospodarka leśna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</si>
  <si>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</si>
  <si>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</si>
  <si>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</si>
  <si>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</si>
  <si>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</si>
  <si>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</si>
  <si>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</si>
  <si>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</si>
  <si>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</si>
  <si>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Różne rozliczenia finansowe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</si>
  <si>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</si>
  <si>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</si>
  <si>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</si>
  <si>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</si>
  <si>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</si>
  <si>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</si>
  <si>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</si>
  <si>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</si>
  <si>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</si>
  <si>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</si>
  <si>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</si>
  <si>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</si>
  <si>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</si>
  <si>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</si>
  <si>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</si>
  <si>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</si>
  <si>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</si>
  <si>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</si>
  <si>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</si>
  <si>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</si>
  <si>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</si>
  <si>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</si>
  <si>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Rolnictwo ekologiczne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</si>
  <si>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</si>
  <si>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</si>
  <si>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</si>
  <si>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</si>
  <si>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</si>
  <si>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</si>
  <si>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</si>
  <si>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</si>
  <si>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</si>
  <si>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11.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</si>
  <si>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</si>
  <si>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</si>
  <si>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</si>
  <si>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</si>
  <si>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</si>
  <si>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</si>
  <si>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</si>
  <si>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Ośrodki wsparcia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</si>
  <si>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</si>
  <si>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</si>
  <si>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</si>
  <si>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</si>
  <si>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</si>
  <si>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</si>
  <si>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</si>
  <si>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</si>
  <si>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</si>
  <si>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Zakład Gospodarki Komunalnej</t>
  </si>
  <si>
    <t>Podatek od nieruchomości</t>
  </si>
  <si>
    <t>Podatek od posiadania psów</t>
  </si>
  <si>
    <t>Wpływy z usług (odpłatność za żywienie)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</si>
  <si>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</si>
  <si>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</si>
  <si>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</si>
  <si>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</si>
  <si>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</si>
  <si>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</si>
  <si>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Świadczenia rodzinne, zaliczka alimentacyjna oraz składki na ubezpieczenia emerytalne i rentowe z ubezpieczenia społecznego</t>
  </si>
  <si>
    <t>Urząd Gminy</t>
  </si>
  <si>
    <t>Kanał sanitarny wraz z przyłączami w Skarżysku Kościelnym I - Świerczek - zadanie II</t>
  </si>
  <si>
    <t xml:space="preserve">Sieć kanalizacji sanitarnej wraz z przepompowniami ścieków i zasilaniem elektrycznym przepompowni w M. Majków i Michałów GM. Skarżysko Kościelne - zadania I </t>
  </si>
  <si>
    <t>Kanalizacja sanitarna Skarżysko Kościelne II - Grzybowa Góra - zadania III</t>
  </si>
  <si>
    <t>Budowa sieci kanalizacji sanitarnej /wraz z przepompowniami ścieków/ w miejscowości Lipowe Pole Skarbowe i Lipowe Pole Plebańskie - zadania IV</t>
  </si>
  <si>
    <t>Urząd Gminy- komputeryzacja</t>
  </si>
  <si>
    <t>Składka na "Utylizator"</t>
  </si>
  <si>
    <t>Konkursy ekologiczne</t>
  </si>
  <si>
    <t>Dopłaty do taryf dla zbiorowego zaopatrzenia w wodę</t>
  </si>
  <si>
    <t>Przelewy redystrybucyjne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</si>
  <si>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</si>
  <si>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</si>
  <si>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>Termomodernizacja budynków oświatowych</t>
  </si>
  <si>
    <t>Zagospodarowanie placu wokół budynku Urzędu Gminy</t>
  </si>
  <si>
    <t>Dotacja celowa przekazane gminie na inwestycje realizowane na podstawie porozumień (umów) między jednostkami samorzadu terytorialnego- Miasto Skarżysko -Kamienna na projekty techniczne kanalizacji gminy do Funduszu Spójności.</t>
  </si>
  <si>
    <t>Budowa i modernizacja oświetlenia ulicznego</t>
  </si>
  <si>
    <t>Szkoła Podstawowa w Grzybowej Górze</t>
  </si>
  <si>
    <t>Rozbudowa  Szkoły Podstawowej w Grzybowej Górze</t>
  </si>
  <si>
    <t xml:space="preserve"> </t>
  </si>
  <si>
    <t>Rozbudowa sieci wodociągowej</t>
  </si>
  <si>
    <t>Dział klasy-fikacji</t>
  </si>
  <si>
    <t>Źródło dochodów (paragrafy klasyfikacji)</t>
  </si>
  <si>
    <t>Plan po zmianach 2007</t>
  </si>
  <si>
    <t>Wykonanie 2007</t>
  </si>
  <si>
    <t>% wyk.</t>
  </si>
  <si>
    <t>DYSPONENT GŁÓWNY</t>
  </si>
  <si>
    <t>Plan wg uchwały budżetowej Nr V/29/2003 z dnia 27 marca 2003 r.</t>
  </si>
  <si>
    <t>Zmiana uchwałą Nr VII/37/2003 z dnia 19 maja 2003 r.</t>
  </si>
  <si>
    <t>Zmiana uchwałą Nr VIII/41/2003 z dnia 17 czerwca 2003 r.</t>
  </si>
  <si>
    <t>Poprawka do  uchwały Nr VIII/41/2003 z dnia 17 czerwca 2003 r. z dnia 27 czerwca 2003 r.</t>
  </si>
  <si>
    <t>Zmiana uchwałą Nr IX/47/2003 z dnia 27 sierpnia 2003 r.</t>
  </si>
  <si>
    <t>Zmiana Zarządzeniem Wójta Nr 23/2003 z dnia 11 września 2003r.</t>
  </si>
  <si>
    <t>Zmiana Zarządzeniem Wójta Nr 24/2003 z dnia 25 września 2003r.</t>
  </si>
  <si>
    <t>Zmiana uchwałą Nr X/51/2003 z dnia 22 października 2003 r.</t>
  </si>
  <si>
    <t>Zmiana uchwałą Nr XI/55/2003 z dnia 26 listopada 2003 r .</t>
  </si>
  <si>
    <t>Zmiana uchwałą Nr XII/60/2003 z dnia 15 grudnia 2003 r .</t>
  </si>
  <si>
    <t>Zmiana uchwałą Nr XIII/68/2003  z 29 grudnia 2003 r.</t>
  </si>
  <si>
    <t>I. DOCHODY WŁASNE GMINY</t>
  </si>
  <si>
    <t>Wpływ z opłat za zarząd, użytkowanie i użytkowanie wieczyste nieruchomości</t>
  </si>
  <si>
    <t>Dochody z najmu i dzierżawy składników majątkowych Skarbu Państwa, jednostek samorządu terytorialnegolub innych jednostek zaliczanych do sektora finansów publicznych oraz innych umów o podobnym charakterze</t>
  </si>
  <si>
    <t xml:space="preserve">Wpływy ze sprzedaży składników majątkowych </t>
  </si>
  <si>
    <t>Odsetki od nieterminowych wpłat  z tytułu podatków i opłat</t>
  </si>
  <si>
    <t xml:space="preserve">Pozostała działalność </t>
  </si>
  <si>
    <t>Wpływy z różnych opłat (odpady komunalne)</t>
  </si>
  <si>
    <t>Urzędy Wojewódzkie</t>
  </si>
  <si>
    <t>Dochody jednostek samorządu terytorialnego związane z realizacją zadań z zakresu adminisrtacji rządowej oraz innych zadań zleconych ustawami</t>
  </si>
  <si>
    <t>Urzędy Gmin ( miast i miast na prawach powiatu)</t>
  </si>
  <si>
    <t>Dochody od osób prawnych, od osób fizyznych i od innych jednostek nie posiadających osobowości prawnej oraz wydatki związane z ich poborem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</si>
  <si>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</si>
  <si>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</si>
  <si>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</si>
  <si>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</si>
  <si>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</si>
  <si>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</si>
  <si>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</si>
  <si>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</si>
  <si>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</si>
  <si>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</si>
  <si>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</si>
  <si>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</si>
  <si>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</si>
  <si>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</si>
  <si>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</si>
  <si>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</si>
  <si>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</si>
  <si>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</si>
  <si>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</si>
  <si>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>Świadczenia rodzinne zaliczka alimentacyjna oraz składki na ubezpieczenia emerytalne i rentowe z ubezpieczenia społecznego</t>
  </si>
  <si>
    <t>Wpływy z usług( za usługi opiekuńcze)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</si>
  <si>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</si>
  <si>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</si>
  <si>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</si>
  <si>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</si>
  <si>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</si>
  <si>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</si>
  <si>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</si>
  <si>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</si>
  <si>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</si>
  <si>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</si>
  <si>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</si>
  <si>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</si>
  <si>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</si>
  <si>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</si>
  <si>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</si>
  <si>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</si>
  <si>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</si>
  <si>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</si>
  <si>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VI. DOTACJE CELOWE OTRZYMANE Z FUNDUSZY CELOWYCH</t>
  </si>
  <si>
    <t>Dotacje otrzymane z funduszy celowych na realizację zadań bieżących jednostek sektora finansów publicznych</t>
  </si>
  <si>
    <t xml:space="preserve">   RAZEM DOTACJE Z FUNDUSZY CELOWYCH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</si>
  <si>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</si>
  <si>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</si>
  <si>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</si>
  <si>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 xml:space="preserve">RAZEM ŚRODKI POZYSKANE Z INNYCH  ŹRÓDEŁ 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</si>
  <si>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</si>
  <si>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</si>
  <si>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</si>
  <si>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</si>
  <si>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</si>
  <si>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</si>
  <si>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</si>
  <si>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</si>
  <si>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</si>
  <si>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</si>
  <si>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</si>
  <si>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</si>
  <si>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Oczyszczanie miast i wsi</t>
  </si>
  <si>
    <t>Oświetlenie ulic,placów i dróg</t>
  </si>
  <si>
    <t>Wydatki ogółem</t>
  </si>
  <si>
    <t>Dotacje ogółem</t>
  </si>
  <si>
    <t>Załacznik Nr 6</t>
  </si>
  <si>
    <t>Ochrony Środowiska i Gospodarki Wodnej w 2007 r.</t>
  </si>
  <si>
    <t xml:space="preserve">Plan dotacji </t>
  </si>
  <si>
    <t xml:space="preserve">Wykonanie dotacji </t>
  </si>
  <si>
    <t>Plan dotacji</t>
  </si>
  <si>
    <t>Wykonanie dotacji</t>
  </si>
  <si>
    <t>Nazwa zakładu budżetowego</t>
  </si>
  <si>
    <t xml:space="preserve">% </t>
  </si>
  <si>
    <t>Razem:</t>
  </si>
  <si>
    <t xml:space="preserve">Dział </t>
  </si>
  <si>
    <t>Przychody ogółem</t>
  </si>
  <si>
    <t>w tym : dotacja z budżetu</t>
  </si>
  <si>
    <t>w tym:wpłata do budżetu</t>
  </si>
  <si>
    <t>Wykonanie przychodów i wydatków Gminnego Funduszu</t>
  </si>
  <si>
    <t>Planowany stan środków obrotowych na początek roku</t>
  </si>
  <si>
    <t>`</t>
  </si>
  <si>
    <t>Wykonany stan środków obrotowych na początek roku</t>
  </si>
  <si>
    <t>Załącznik Nr 7</t>
  </si>
  <si>
    <t>w  złotych</t>
  </si>
  <si>
    <t xml:space="preserve">                                                                                               Przychody</t>
  </si>
  <si>
    <t>Dochody i wydatki związane z realizacją zadań z zakresu administracji rzadowej i innych zadań zleconych odrębnymi ustawami w 2007 r.</t>
  </si>
  <si>
    <t>Pozostałe zadania w zakresia polityki społecznej</t>
  </si>
  <si>
    <t>Wykonanie w roku  budżetowym</t>
  </si>
  <si>
    <t>plan roku budżetowego 2007 (10+11+12+13)</t>
  </si>
  <si>
    <t>Plan roku budżetowego 2007 (9+10+11+12)</t>
  </si>
  <si>
    <t>Wykonanie w roku budżetowym</t>
  </si>
  <si>
    <t>Załącznik Nr 4</t>
  </si>
  <si>
    <t>wydatki na obsługę długu ( odsetki)</t>
  </si>
  <si>
    <t>wydatki z tytułu poręczeń i gwarancji</t>
  </si>
  <si>
    <t xml:space="preserve">wynagrodzenia </t>
  </si>
  <si>
    <t>pochodne od wynagrodzeń</t>
  </si>
  <si>
    <t>dotacje</t>
  </si>
  <si>
    <t>Dochody i wydatki związane z realizacją zadań realizowanych na podstawie porozumień (umów) między jednostkami samorzadu terytorialnego w 2007 r.</t>
  </si>
  <si>
    <t>Załącznik Nr 5</t>
  </si>
  <si>
    <t>wydatki na obsługę długu     ( odsetki)</t>
  </si>
  <si>
    <t>wydatki z tytułu poręczeń       i gwarancji</t>
  </si>
  <si>
    <t>wydatki na obsługę długu        ( odsetki)</t>
  </si>
  <si>
    <t>w    zł</t>
  </si>
  <si>
    <t>Załącznik Nr 3</t>
  </si>
  <si>
    <t>Załącznik Nr 3a</t>
  </si>
  <si>
    <t xml:space="preserve">                                         Wydatki (Koszty)</t>
  </si>
  <si>
    <t>Załącznik Nr 8</t>
  </si>
  <si>
    <t>Załącznik Nr 9</t>
  </si>
  <si>
    <t>Załącznik Nr 10</t>
  </si>
  <si>
    <t>Załącznik Nr 11</t>
  </si>
  <si>
    <t>Dochody jednostek samorządu terytorialnego związane z realizacją zadań z zakresu administracji rządowej oraz innych zadań zleconych ustawami</t>
  </si>
  <si>
    <t>VII. ŚRODKI NA DOFINANSOWANIE ZADAŃ WŁASNYCH J.S.T. POZYSKANE Z INNYCH ŹRÓDEŁ</t>
  </si>
  <si>
    <t>DOCHODY BUDŻETU ZA  2007  ROK</t>
  </si>
  <si>
    <t>RAZEM WYKONANIE DOCHODÓW ZA  2007 ROK</t>
  </si>
  <si>
    <t>PLAN I WYKONANIE  WYDATKÓW W  2007 r.</t>
  </si>
  <si>
    <t>OGÓŁEM WYDATKI BUDŻETU ZA  2007 R.</t>
  </si>
  <si>
    <t>Wpłaty z tytułu odpłatnego nabycia prawa własności oraz prawa użytkowania wieczystego nieruchomości</t>
  </si>
  <si>
    <t>Wpływy do budżetu nadwyżki środków obrotowych zakładu budżetowego</t>
  </si>
  <si>
    <t>Utrzymanie zieleni w miastach i gminach</t>
  </si>
  <si>
    <t>Uzupełnienie subwencji ogólnej dla jednostek samorządu terytorialnego</t>
  </si>
  <si>
    <t>Wybory do Sejmu i Senatu</t>
  </si>
  <si>
    <t>Zakup usług pozostałych</t>
  </si>
  <si>
    <t>Drogi publiczne powiatowe</t>
  </si>
  <si>
    <t>Komendy powiatowe Państwowej Straży Pożarnej</t>
  </si>
  <si>
    <t>Przychody i rozchody budżetu za  2007 rok</t>
  </si>
  <si>
    <t>OGÓŁEM   ZA  2007 ROK</t>
  </si>
  <si>
    <t>Zakład Gospodarki Komunalnej w Likwidacji</t>
  </si>
  <si>
    <t>Ogółem za  2007 rok</t>
  </si>
  <si>
    <t>Ogółem za 2007 rok</t>
  </si>
  <si>
    <t>Stan środków obrotowych na koniec 2007 roku.</t>
  </si>
  <si>
    <t>Zakup szafy metalowej</t>
  </si>
  <si>
    <t>GOPS</t>
  </si>
  <si>
    <t>Ogółem za 2007 rok.</t>
  </si>
  <si>
    <t>Ogółem za  2007 rok.</t>
  </si>
  <si>
    <t>Budowa Centrum Kulturalno - Oświatowego i Sportowego przy Szkole Podstawowej w Kierzu Niedźwiedzim</t>
  </si>
  <si>
    <t>Przebudowa i rozbudowa budynku  SPZOZ w  Skarżysku Kościelnym</t>
  </si>
  <si>
    <t>Dotacja celowa z budżetu dla powiatu na zadania bieżące - remont drogi powiatowej Lipowe Pole Skarbowe.</t>
  </si>
  <si>
    <t>Dotacja celowa z budżetu przekazana dla powiatu na zakupy inwestycyjne realizowane na podstawie porozumienia- dofinansowanie zakupu ciężkiego samochodu ratowniczo- gaśniczego dla PSP</t>
  </si>
  <si>
    <t>Dotacja celowa z budżetu na finansowanie lub dofinansowanie zadań   - propagowanie tradycji i kultury naszego regionu, organizacja dożynek i festynów gminnych- Stowarzyszenie OSP w Lipowym Polu</t>
  </si>
  <si>
    <t>Dotacja celowa z budżetu na finansowanie lub dofinansowanie zadań   - organizacja imprez, zawodów i turniejów sportowych i rekreacyjnych o zasięgu gminnym, Gminne Zrzeszenie "Ludowe Zespoły Sportowe" w Skarżysku Kościelnym</t>
  </si>
  <si>
    <t>Plan i wykonanie przychodów i wydatków zakładów  budżetowych, gospodarstw pomocniczych oraz dochodów i wydatków dochodów własnych na 2007 rok</t>
  </si>
  <si>
    <t>Planowany stan środków obrotowych na 31.12.2007 r.</t>
  </si>
  <si>
    <t>Wykonany stan środków obrotowych na 31.12.2007 r.</t>
  </si>
  <si>
    <t>w zł</t>
  </si>
  <si>
    <t>L.p.</t>
  </si>
  <si>
    <t>Źródła finansowania</t>
  </si>
  <si>
    <t>2009 rok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</si>
  <si>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</si>
  <si>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</si>
  <si>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</si>
  <si>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</si>
  <si>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</si>
  <si>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</si>
  <si>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</si>
  <si>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</si>
  <si>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</si>
  <si>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</si>
  <si>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</si>
  <si>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</si>
  <si>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</si>
  <si>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</si>
  <si>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 xml:space="preserve">Program:    Sektorowy Program Operacyjny  Rozwój Zasobów Ludzkich 2004 - 2006 </t>
  </si>
  <si>
    <t>2007-2008</t>
  </si>
  <si>
    <t>Szkoły Podstawowe</t>
  </si>
  <si>
    <t>Wartość zadania:</t>
  </si>
  <si>
    <t>Priorytet:2 - Rozwój społeczeństwa opartego na wiedzy</t>
  </si>
  <si>
    <t>Działanie: 2.1- Zwiększenie dostępu do edukacji - promocja kształcenia przez całe życie</t>
  </si>
  <si>
    <t>Projekt: "Świętokrzyska Kuźnia Pomysłów"</t>
  </si>
  <si>
    <t xml:space="preserve">Program:   Program Narodów Zjednoczonych ds.. Rozwoju "UNDP"- Rzeczpospolita Internetowa </t>
  </si>
  <si>
    <t>Projekt: "Świętokrzyskie sercu bliskie"</t>
  </si>
  <si>
    <t>Załącznik Nr 13</t>
  </si>
  <si>
    <t>Załącznik Nr 12</t>
  </si>
  <si>
    <t>Wydatki w roku budżetowym 2007</t>
  </si>
  <si>
    <t>Planowane wydatki budżetowe na realizację zadań programu w latach 2008 - 2010</t>
  </si>
  <si>
    <t>Wydatki poniesione do 31.12.2006 r.</t>
  </si>
  <si>
    <t>2008 rok</t>
  </si>
  <si>
    <t>Planowane wydatki budżetowe na realizację zadań programu w latach 2008 - 20……</t>
  </si>
  <si>
    <t>po 2009 roku</t>
  </si>
  <si>
    <t>Wydatki bieżące na programy i projekty realizowane ze środków pochodzących z budżetu Unii Europejskiej oraz innych źródeł zagranicznych, niepodlegających zwrotowi na 2007 rok</t>
  </si>
  <si>
    <t>Wydatki na programy i projekty realizowane ze środków pochodzących z budżetu Unii Europejskiej oraz innych źródeł zagranicznych, niepodlegających zwrotowi na 2007 rok</t>
  </si>
  <si>
    <t xml:space="preserve">Plan </t>
  </si>
  <si>
    <t xml:space="preserve">Wpływy z opłat za wydawanie zezwoleń na sprzedaż alkoholu </t>
  </si>
  <si>
    <t xml:space="preserve">Składki na ubezpieczenia zdrowotne opłacane za osoby pobierające niektóre świadczenia z  pomocy społecznej, niektóre świadczenia rodzinne oraz za osoby uczestniczące w zajęciach w centrum integracji społecznej </t>
  </si>
  <si>
    <t>Rady gmin (miast i miast na prawach powiatu )</t>
  </si>
  <si>
    <t>Urzędy gmin (miast i miast na prawach powiatu )</t>
  </si>
  <si>
    <t>Domy pomocy społecznej</t>
  </si>
  <si>
    <t>Domy i ośrodki kultury, świetlice                                  i kluby</t>
  </si>
  <si>
    <t>Zadania w zakresie kultury fizycznej                        i sportu</t>
  </si>
  <si>
    <t>Składki na ubezpieczenie  zdrowotne opłacane za osoby pobierające niektóre świadczenia z pomocy społecznej, niektóre świadczenia rodzinne oraz za osoby uczestniczące w zajęciach w centrum intergacji społecznej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</si>
</sst>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</numFmts>
  <fonts count="6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 CE"/>
      <family val="1"/>
    </font>
    <font>
      <b/>
      <sz val="8"/>
      <name val="Times New Roman"/>
      <family val="1"/>
    </font>
    <font>
      <b/>
      <strike/>
      <sz val="8"/>
      <name val="Arial CE"/>
      <family val="2"/>
    </font>
    <font>
      <b/>
      <sz val="10"/>
      <name val="Times New Roman CE"/>
      <family val="1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 wrapText="1"/>
    </xf>
    <xf numFmtId="3" fontId="17" fillId="0" borderId="0" xfId="0" applyNumberFormat="1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170" fontId="20" fillId="0" borderId="0" xfId="0" applyNumberFormat="1" applyFont="1" applyAlignment="1">
      <alignment/>
    </xf>
    <xf numFmtId="170" fontId="20" fillId="0" borderId="0" xfId="0" applyNumberFormat="1" applyFont="1" applyAlignment="1">
      <alignment horizontal="center"/>
    </xf>
    <xf numFmtId="16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69" fontId="21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169" fontId="19" fillId="0" borderId="10" xfId="0" applyNumberFormat="1" applyFont="1" applyFill="1" applyBorder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170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70" fontId="19" fillId="0" borderId="10" xfId="0" applyNumberFormat="1" applyFont="1" applyFill="1" applyBorder="1" applyAlignment="1">
      <alignment horizontal="center"/>
    </xf>
    <xf numFmtId="16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170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/>
    </xf>
    <xf numFmtId="170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170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2" fontId="22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9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 wrapText="1"/>
    </xf>
    <xf numFmtId="2" fontId="24" fillId="0" borderId="10" xfId="0" applyNumberFormat="1" applyFont="1" applyFill="1" applyBorder="1" applyAlignment="1">
      <alignment/>
    </xf>
    <xf numFmtId="170" fontId="22" fillId="0" borderId="10" xfId="0" applyNumberFormat="1" applyFont="1" applyFill="1" applyBorder="1" applyAlignment="1">
      <alignment/>
    </xf>
    <xf numFmtId="170" fontId="25" fillId="0" borderId="10" xfId="0" applyNumberFormat="1" applyFont="1" applyFill="1" applyBorder="1" applyAlignment="1">
      <alignment horizontal="center"/>
    </xf>
    <xf numFmtId="169" fontId="25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9" fontId="22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168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2" fontId="24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" fontId="2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169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4" fontId="26" fillId="0" borderId="1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169" fontId="26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169" fontId="27" fillId="0" borderId="10" xfId="0" applyNumberFormat="1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" fontId="30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168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169" fontId="30" fillId="0" borderId="10" xfId="0" applyNumberFormat="1" applyFont="1" applyFill="1" applyBorder="1" applyAlignment="1">
      <alignment horizontal="center" vertical="center" wrapText="1"/>
    </xf>
    <xf numFmtId="169" fontId="26" fillId="0" borderId="10" xfId="0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169" fontId="27" fillId="0" borderId="10" xfId="0" applyNumberFormat="1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vertical="center" wrapText="1"/>
    </xf>
    <xf numFmtId="16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vertical="center" wrapText="1"/>
    </xf>
    <xf numFmtId="4" fontId="33" fillId="24" borderId="10" xfId="0" applyNumberFormat="1" applyFont="1" applyFill="1" applyBorder="1" applyAlignment="1">
      <alignment vertical="center" wrapText="1"/>
    </xf>
    <xf numFmtId="4" fontId="27" fillId="24" borderId="1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9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wrapText="1"/>
    </xf>
    <xf numFmtId="4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168" fontId="27" fillId="0" borderId="21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1" fontId="16" fillId="0" borderId="14" xfId="0" applyNumberFormat="1" applyFont="1" applyBorder="1" applyAlignment="1">
      <alignment/>
    </xf>
    <xf numFmtId="0" fontId="36" fillId="0" borderId="20" xfId="0" applyFont="1" applyBorder="1" applyAlignment="1">
      <alignment/>
    </xf>
    <xf numFmtId="2" fontId="36" fillId="0" borderId="20" xfId="0" applyNumberFormat="1" applyFont="1" applyBorder="1" applyAlignment="1">
      <alignment/>
    </xf>
    <xf numFmtId="0" fontId="36" fillId="0" borderId="19" xfId="0" applyFont="1" applyBorder="1" applyAlignment="1">
      <alignment/>
    </xf>
    <xf numFmtId="2" fontId="36" fillId="0" borderId="19" xfId="0" applyNumberFormat="1" applyFont="1" applyBorder="1" applyAlignment="1">
      <alignment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/>
    </xf>
    <xf numFmtId="4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28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" fontId="17" fillId="0" borderId="0" xfId="0" applyNumberFormat="1" applyFont="1" applyAlignment="1">
      <alignment horizontal="center" vertical="center" wrapText="1"/>
    </xf>
    <xf numFmtId="4" fontId="18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1" fontId="29" fillId="0" borderId="19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vertical="center" wrapText="1"/>
    </xf>
    <xf numFmtId="4" fontId="19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/>
    </xf>
    <xf numFmtId="0" fontId="40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4" fontId="35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36" fillId="0" borderId="20" xfId="0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4" fontId="1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0" fillId="0" borderId="0" xfId="0" applyNumberFormat="1" applyFont="1" applyAlignment="1">
      <alignment vertical="center"/>
    </xf>
    <xf numFmtId="3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3" fontId="60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center" wrapText="1"/>
    </xf>
    <xf numFmtId="3" fontId="59" fillId="0" borderId="0" xfId="0" applyNumberFormat="1" applyFont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/>
    </xf>
    <xf numFmtId="0" fontId="59" fillId="0" borderId="20" xfId="0" applyFont="1" applyBorder="1" applyAlignment="1">
      <alignment/>
    </xf>
    <xf numFmtId="3" fontId="59" fillId="0" borderId="20" xfId="0" applyNumberFormat="1" applyFont="1" applyBorder="1" applyAlignment="1">
      <alignment/>
    </xf>
    <xf numFmtId="0" fontId="59" fillId="0" borderId="20" xfId="0" applyFont="1" applyBorder="1" applyAlignment="1" quotePrefix="1">
      <alignment/>
    </xf>
    <xf numFmtId="0" fontId="59" fillId="0" borderId="19" xfId="0" applyFont="1" applyBorder="1" applyAlignment="1">
      <alignment/>
    </xf>
    <xf numFmtId="0" fontId="59" fillId="0" borderId="19" xfId="0" applyFont="1" applyBorder="1" applyAlignment="1" quotePrefix="1">
      <alignment/>
    </xf>
    <xf numFmtId="3" fontId="59" fillId="0" borderId="19" xfId="0" applyNumberFormat="1" applyFont="1" applyBorder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wrapText="1"/>
    </xf>
    <xf numFmtId="3" fontId="59" fillId="0" borderId="14" xfId="0" applyNumberFormat="1" applyFont="1" applyBorder="1" applyAlignment="1">
      <alignment/>
    </xf>
    <xf numFmtId="0" fontId="59" fillId="0" borderId="20" xfId="0" applyFont="1" applyBorder="1" applyAlignment="1">
      <alignment wrapText="1"/>
    </xf>
    <xf numFmtId="0" fontId="58" fillId="0" borderId="20" xfId="0" applyFont="1" applyBorder="1" applyAlignment="1" quotePrefix="1">
      <alignment/>
    </xf>
    <xf numFmtId="0" fontId="58" fillId="0" borderId="20" xfId="0" applyFont="1" applyBorder="1" applyAlignment="1" quotePrefix="1">
      <alignment wrapText="1"/>
    </xf>
    <xf numFmtId="0" fontId="59" fillId="0" borderId="20" xfId="0" applyFont="1" applyBorder="1" applyAlignment="1" quotePrefix="1">
      <alignment wrapText="1"/>
    </xf>
    <xf numFmtId="0" fontId="58" fillId="0" borderId="19" xfId="0" applyFont="1" applyBorder="1" applyAlignment="1" quotePrefix="1">
      <alignment wrapText="1"/>
    </xf>
    <xf numFmtId="0" fontId="59" fillId="0" borderId="19" xfId="0" applyFont="1" applyBorder="1" applyAlignment="1">
      <alignment wrapText="1"/>
    </xf>
    <xf numFmtId="4" fontId="59" fillId="0" borderId="20" xfId="0" applyNumberFormat="1" applyFont="1" applyBorder="1" applyAlignment="1" quotePrefix="1">
      <alignment/>
    </xf>
    <xf numFmtId="4" fontId="59" fillId="0" borderId="20" xfId="0" applyNumberFormat="1" applyFont="1" applyBorder="1" applyAlignment="1">
      <alignment/>
    </xf>
    <xf numFmtId="4" fontId="59" fillId="0" borderId="19" xfId="0" applyNumberFormat="1" applyFont="1" applyBorder="1" applyAlignment="1" quotePrefix="1">
      <alignment/>
    </xf>
    <xf numFmtId="4" fontId="59" fillId="0" borderId="19" xfId="0" applyNumberFormat="1" applyFont="1" applyBorder="1" applyAlignment="1">
      <alignment/>
    </xf>
    <xf numFmtId="4" fontId="58" fillId="0" borderId="0" xfId="0" applyNumberFormat="1" applyFont="1" applyAlignment="1">
      <alignment/>
    </xf>
    <xf numFmtId="4" fontId="59" fillId="0" borderId="0" xfId="0" applyNumberFormat="1" applyFont="1" applyAlignment="1">
      <alignment horizontal="center" wrapText="1"/>
    </xf>
    <xf numFmtId="4" fontId="59" fillId="0" borderId="0" xfId="0" applyNumberFormat="1" applyFont="1" applyAlignment="1">
      <alignment/>
    </xf>
    <xf numFmtId="4" fontId="58" fillId="0" borderId="10" xfId="0" applyNumberFormat="1" applyFont="1" applyBorder="1" applyAlignment="1">
      <alignment horizontal="center" vertical="center" wrapText="1"/>
    </xf>
    <xf numFmtId="4" fontId="59" fillId="0" borderId="14" xfId="0" applyNumberFormat="1" applyFont="1" applyBorder="1" applyAlignment="1">
      <alignment/>
    </xf>
    <xf numFmtId="0" fontId="0" fillId="0" borderId="23" xfId="0" applyBorder="1" applyAlignment="1">
      <alignment/>
    </xf>
    <xf numFmtId="0" fontId="3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3" fontId="58" fillId="0" borderId="14" xfId="0" applyNumberFormat="1" applyFont="1" applyBorder="1" applyAlignment="1">
      <alignment horizontal="center" vertical="center" wrapText="1"/>
    </xf>
    <xf numFmtId="3" fontId="58" fillId="0" borderId="19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5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3" fontId="58" fillId="0" borderId="2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2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4" fontId="26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169" fontId="28" fillId="0" borderId="10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4" fontId="28" fillId="0" borderId="24" xfId="0" applyNumberFormat="1" applyFont="1" applyFill="1" applyBorder="1" applyAlignment="1">
      <alignment horizontal="center" wrapText="1"/>
    </xf>
    <xf numFmtId="4" fontId="28" fillId="0" borderId="21" xfId="0" applyNumberFormat="1" applyFont="1" applyFill="1" applyBorder="1" applyAlignment="1">
      <alignment horizontal="center" wrapText="1"/>
    </xf>
    <xf numFmtId="4" fontId="28" fillId="0" borderId="2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35" fillId="0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26" fillId="0" borderId="24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4" fontId="28" fillId="0" borderId="24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" fontId="37" fillId="0" borderId="2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4" fontId="28" fillId="0" borderId="23" xfId="0" applyNumberFormat="1" applyFont="1" applyFill="1" applyBorder="1" applyAlignment="1">
      <alignment horizontal="center"/>
    </xf>
    <xf numFmtId="4" fontId="28" fillId="0" borderId="25" xfId="0" applyNumberFormat="1" applyFont="1" applyFill="1" applyBorder="1" applyAlignment="1">
      <alignment horizontal="center"/>
    </xf>
    <xf numFmtId="4" fontId="28" fillId="0" borderId="26" xfId="0" applyNumberFormat="1" applyFont="1" applyFill="1" applyBorder="1" applyAlignment="1">
      <alignment horizontal="center"/>
    </xf>
    <xf numFmtId="4" fontId="28" fillId="0" borderId="27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center"/>
    </xf>
    <xf numFmtId="4" fontId="28" fillId="0" borderId="28" xfId="0" applyNumberFormat="1" applyFont="1" applyFill="1" applyBorder="1" applyAlignment="1">
      <alignment horizontal="center"/>
    </xf>
    <xf numFmtId="4" fontId="28" fillId="0" borderId="32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 wrapText="1"/>
    </xf>
    <xf numFmtId="4" fontId="26" fillId="0" borderId="0" xfId="0" applyNumberFormat="1" applyFont="1" applyFill="1" applyAlignment="1">
      <alignment/>
    </xf>
    <xf numFmtId="4" fontId="28" fillId="0" borderId="29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28" fillId="0" borderId="3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69" fontId="26" fillId="0" borderId="24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3" xfId="0" applyNumberFormat="1" applyFont="1" applyFill="1" applyBorder="1" applyAlignment="1">
      <alignment horizontal="center" vertical="center"/>
    </xf>
    <xf numFmtId="169" fontId="28" fillId="0" borderId="14" xfId="0" applyNumberFormat="1" applyFont="1" applyFill="1" applyBorder="1" applyAlignment="1">
      <alignment horizontal="center" vertical="center" wrapText="1"/>
    </xf>
    <xf numFmtId="169" fontId="28" fillId="0" borderId="20" xfId="0" applyNumberFormat="1" applyFont="1" applyFill="1" applyBorder="1" applyAlignment="1">
      <alignment horizontal="center" vertical="center" wrapText="1"/>
    </xf>
    <xf numFmtId="169" fontId="28" fillId="0" borderId="19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68" fontId="28" fillId="0" borderId="14" xfId="0" applyNumberFormat="1" applyFont="1" applyFill="1" applyBorder="1" applyAlignment="1">
      <alignment horizontal="center" vertical="center" wrapText="1"/>
    </xf>
    <xf numFmtId="168" fontId="28" fillId="0" borderId="20" xfId="0" applyNumberFormat="1" applyFont="1" applyFill="1" applyBorder="1" applyAlignment="1">
      <alignment horizontal="center" vertical="center" wrapText="1"/>
    </xf>
    <xf numFmtId="168" fontId="28" fillId="0" borderId="19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Fill="1" applyBorder="1" applyAlignment="1">
      <alignment horizontal="center" vertical="center" wrapText="1"/>
    </xf>
    <xf numFmtId="4" fontId="28" fillId="0" borderId="26" xfId="0" applyNumberFormat="1" applyFont="1" applyFill="1" applyBorder="1" applyAlignment="1">
      <alignment horizontal="center" vertical="center" wrapText="1"/>
    </xf>
    <xf numFmtId="4" fontId="28" fillId="0" borderId="27" xfId="0" applyNumberFormat="1" applyFont="1" applyFill="1" applyBorder="1" applyAlignment="1">
      <alignment horizontal="center" vertical="center" wrapText="1"/>
    </xf>
    <xf numFmtId="4" fontId="28" fillId="0" borderId="29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8" fillId="0" borderId="30" xfId="0" applyNumberFormat="1" applyFont="1" applyFill="1" applyBorder="1" applyAlignment="1">
      <alignment horizontal="center" vertical="center" wrapText="1"/>
    </xf>
    <xf numFmtId="4" fontId="28" fillId="0" borderId="31" xfId="0" applyNumberFormat="1" applyFont="1" applyFill="1" applyBorder="1" applyAlignment="1">
      <alignment horizontal="center" vertical="center" wrapText="1"/>
    </xf>
    <xf numFmtId="4" fontId="28" fillId="0" borderId="28" xfId="0" applyNumberFormat="1" applyFont="1" applyFill="1" applyBorder="1" applyAlignment="1">
      <alignment horizontal="center" vertical="center" wrapText="1"/>
    </xf>
    <xf numFmtId="4" fontId="28" fillId="0" borderId="32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4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7" fillId="0" borderId="24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17" fillId="0" borderId="24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7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20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workbookViewId="0" topLeftCell="D1">
      <selection activeCell="N7" sqref="N7"/>
    </sheetView>
  </sheetViews>
  <sheetFormatPr defaultColWidth="9.00390625" defaultRowHeight="12.75"/>
  <cols>
    <col min="1" max="1" width="4.625" style="337" customWidth="1"/>
    <col min="2" max="2" width="35.375" style="351" customWidth="1"/>
    <col min="3" max="3" width="9.125" style="337" customWidth="1"/>
    <col min="4" max="4" width="10.375" style="351" customWidth="1"/>
    <col min="5" max="6" width="9.125" style="337" customWidth="1"/>
    <col min="7" max="7" width="29.875" style="337" customWidth="1"/>
    <col min="8" max="8" width="9.125" style="339" customWidth="1"/>
    <col min="9" max="11" width="9.875" style="339" customWidth="1"/>
    <col min="12" max="12" width="9.875" style="368" customWidth="1"/>
    <col min="13" max="13" width="9.125" style="368" customWidth="1"/>
    <col min="14" max="16384" width="9.125" style="337" customWidth="1"/>
  </cols>
  <sheetData>
    <row r="2" spans="2:13" s="335" customFormat="1" ht="12">
      <c r="B2" s="350"/>
      <c r="D2" s="350"/>
      <c r="H2" s="336"/>
      <c r="I2" s="336"/>
      <c r="J2" s="336"/>
      <c r="K2" s="336"/>
      <c r="L2" s="366" t="s">
        <v>393</v>
      </c>
      <c r="M2" s="366"/>
    </row>
    <row r="3" spans="2:13" s="335" customFormat="1" ht="12">
      <c r="B3" s="350"/>
      <c r="D3" s="350"/>
      <c r="H3" s="336"/>
      <c r="I3" s="336"/>
      <c r="J3" s="336"/>
      <c r="K3" s="336"/>
      <c r="L3" s="366"/>
      <c r="M3" s="366"/>
    </row>
    <row r="5" spans="1:15" ht="12.75">
      <c r="A5" s="388" t="s">
        <v>401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1:15" ht="12.75">
      <c r="A6" s="334"/>
      <c r="B6" s="334"/>
      <c r="C6" s="334"/>
      <c r="D6" s="334"/>
      <c r="E6" s="334"/>
      <c r="F6" s="334"/>
      <c r="G6" s="334"/>
      <c r="H6" s="340"/>
      <c r="I6" s="340"/>
      <c r="J6" s="340"/>
      <c r="K6" s="340"/>
      <c r="L6" s="367"/>
      <c r="M6" s="367"/>
      <c r="N6" s="334"/>
      <c r="O6" s="334"/>
    </row>
    <row r="7" ht="12.75">
      <c r="O7" s="352" t="s">
        <v>366</v>
      </c>
    </row>
    <row r="8" spans="1:15" ht="48" customHeight="1">
      <c r="A8" s="384" t="s">
        <v>367</v>
      </c>
      <c r="B8" s="384" t="s">
        <v>379</v>
      </c>
      <c r="C8" s="384" t="s">
        <v>380</v>
      </c>
      <c r="D8" s="389" t="s">
        <v>64</v>
      </c>
      <c r="E8" s="384" t="s">
        <v>2</v>
      </c>
      <c r="F8" s="389" t="s">
        <v>3</v>
      </c>
      <c r="G8" s="384" t="s">
        <v>381</v>
      </c>
      <c r="H8" s="384"/>
      <c r="I8" s="382" t="s">
        <v>397</v>
      </c>
      <c r="J8" s="385" t="s">
        <v>395</v>
      </c>
      <c r="K8" s="386"/>
      <c r="L8" s="387"/>
      <c r="M8" s="384" t="s">
        <v>399</v>
      </c>
      <c r="N8" s="384"/>
      <c r="O8" s="384"/>
    </row>
    <row r="9" spans="1:15" ht="24">
      <c r="A9" s="384"/>
      <c r="B9" s="384"/>
      <c r="C9" s="384"/>
      <c r="D9" s="390"/>
      <c r="E9" s="384"/>
      <c r="F9" s="390"/>
      <c r="G9" s="342" t="s">
        <v>382</v>
      </c>
      <c r="H9" s="333" t="s">
        <v>383</v>
      </c>
      <c r="I9" s="383"/>
      <c r="J9" s="333" t="s">
        <v>403</v>
      </c>
      <c r="K9" s="333" t="s">
        <v>276</v>
      </c>
      <c r="L9" s="369" t="s">
        <v>275</v>
      </c>
      <c r="M9" s="369" t="s">
        <v>398</v>
      </c>
      <c r="N9" s="342" t="s">
        <v>369</v>
      </c>
      <c r="O9" s="342" t="s">
        <v>400</v>
      </c>
    </row>
    <row r="10" spans="1:15" ht="38.25">
      <c r="A10" s="353" t="s">
        <v>10</v>
      </c>
      <c r="B10" s="354" t="s">
        <v>384</v>
      </c>
      <c r="C10" s="353" t="s">
        <v>385</v>
      </c>
      <c r="D10" s="354" t="s">
        <v>386</v>
      </c>
      <c r="E10" s="353">
        <v>801</v>
      </c>
      <c r="F10" s="353">
        <v>80101</v>
      </c>
      <c r="G10" s="353" t="s">
        <v>387</v>
      </c>
      <c r="H10" s="355"/>
      <c r="I10" s="355"/>
      <c r="J10" s="355"/>
      <c r="K10" s="355"/>
      <c r="L10" s="370"/>
      <c r="M10" s="370"/>
      <c r="N10" s="353"/>
      <c r="O10" s="353"/>
    </row>
    <row r="11" spans="1:15" ht="25.5">
      <c r="A11" s="344"/>
      <c r="B11" s="356" t="s">
        <v>388</v>
      </c>
      <c r="C11" s="344"/>
      <c r="D11" s="356"/>
      <c r="E11" s="344"/>
      <c r="F11" s="344"/>
      <c r="G11" s="357" t="s">
        <v>373</v>
      </c>
      <c r="H11" s="345"/>
      <c r="I11" s="345"/>
      <c r="J11" s="345"/>
      <c r="K11" s="345"/>
      <c r="L11" s="363"/>
      <c r="M11" s="363"/>
      <c r="N11" s="344"/>
      <c r="O11" s="344"/>
    </row>
    <row r="12" spans="1:15" ht="38.25">
      <c r="A12" s="344"/>
      <c r="B12" s="356" t="s">
        <v>389</v>
      </c>
      <c r="C12" s="344"/>
      <c r="D12" s="356"/>
      <c r="E12" s="344"/>
      <c r="F12" s="344"/>
      <c r="G12" s="357" t="s">
        <v>374</v>
      </c>
      <c r="H12" s="345">
        <v>30000</v>
      </c>
      <c r="I12" s="345">
        <v>0</v>
      </c>
      <c r="J12" s="345">
        <v>30000</v>
      </c>
      <c r="K12" s="345">
        <v>12755</v>
      </c>
      <c r="L12" s="363">
        <f>ROUND(((K12/J12)*100),2)</f>
        <v>42.52</v>
      </c>
      <c r="M12" s="363">
        <v>17245</v>
      </c>
      <c r="N12" s="344"/>
      <c r="O12" s="344"/>
    </row>
    <row r="13" spans="1:15" ht="24">
      <c r="A13" s="344"/>
      <c r="B13" s="356" t="s">
        <v>390</v>
      </c>
      <c r="C13" s="344"/>
      <c r="D13" s="356"/>
      <c r="E13" s="344"/>
      <c r="F13" s="344"/>
      <c r="G13" s="358" t="s">
        <v>375</v>
      </c>
      <c r="H13" s="345">
        <v>90000</v>
      </c>
      <c r="I13" s="345">
        <v>0</v>
      </c>
      <c r="J13" s="345">
        <v>90000</v>
      </c>
      <c r="K13" s="345">
        <v>38264</v>
      </c>
      <c r="L13" s="365">
        <f>ROUND(((K13/J13)*100),2)</f>
        <v>42.52</v>
      </c>
      <c r="M13" s="363">
        <v>51736</v>
      </c>
      <c r="N13" s="344"/>
      <c r="O13" s="344"/>
    </row>
    <row r="14" spans="1:15" ht="38.25">
      <c r="A14" s="353" t="s">
        <v>11</v>
      </c>
      <c r="B14" s="354" t="s">
        <v>391</v>
      </c>
      <c r="C14" s="353" t="s">
        <v>385</v>
      </c>
      <c r="D14" s="354" t="s">
        <v>386</v>
      </c>
      <c r="E14" s="353">
        <v>801</v>
      </c>
      <c r="F14" s="353">
        <v>80101</v>
      </c>
      <c r="G14" s="353" t="s">
        <v>387</v>
      </c>
      <c r="H14" s="355"/>
      <c r="I14" s="355"/>
      <c r="J14" s="355"/>
      <c r="K14" s="355"/>
      <c r="L14" s="363"/>
      <c r="M14" s="370"/>
      <c r="N14" s="353"/>
      <c r="O14" s="353"/>
    </row>
    <row r="15" spans="1:15" ht="12.75">
      <c r="A15" s="344"/>
      <c r="B15" s="356"/>
      <c r="C15" s="344"/>
      <c r="D15" s="356"/>
      <c r="E15" s="344"/>
      <c r="F15" s="344"/>
      <c r="G15" s="357" t="s">
        <v>373</v>
      </c>
      <c r="H15" s="345"/>
      <c r="I15" s="345"/>
      <c r="J15" s="345"/>
      <c r="K15" s="345"/>
      <c r="L15" s="363"/>
      <c r="M15" s="363"/>
      <c r="N15" s="344"/>
      <c r="O15" s="344"/>
    </row>
    <row r="16" spans="1:15" ht="12.75">
      <c r="A16" s="344"/>
      <c r="B16" s="356"/>
      <c r="C16" s="344"/>
      <c r="D16" s="356"/>
      <c r="E16" s="344"/>
      <c r="F16" s="344"/>
      <c r="G16" s="357" t="s">
        <v>374</v>
      </c>
      <c r="H16" s="345"/>
      <c r="I16" s="345"/>
      <c r="J16" s="345"/>
      <c r="K16" s="345"/>
      <c r="L16" s="363"/>
      <c r="M16" s="363"/>
      <c r="N16" s="344"/>
      <c r="O16" s="344"/>
    </row>
    <row r="17" spans="1:15" ht="24">
      <c r="A17" s="344"/>
      <c r="B17" s="356" t="s">
        <v>392</v>
      </c>
      <c r="C17" s="344"/>
      <c r="D17" s="356"/>
      <c r="E17" s="344"/>
      <c r="F17" s="344"/>
      <c r="G17" s="358" t="s">
        <v>375</v>
      </c>
      <c r="H17" s="345">
        <v>14986</v>
      </c>
      <c r="I17" s="345">
        <v>0</v>
      </c>
      <c r="J17" s="345">
        <v>14986</v>
      </c>
      <c r="K17" s="345">
        <v>8991</v>
      </c>
      <c r="L17" s="363">
        <f>ROUND(((K17/J17)*100),2)</f>
        <v>60</v>
      </c>
      <c r="M17" s="363">
        <v>5995</v>
      </c>
      <c r="N17" s="344"/>
      <c r="O17" s="344"/>
    </row>
    <row r="18" spans="1:15" ht="12.75">
      <c r="A18" s="344"/>
      <c r="B18" s="356"/>
      <c r="C18" s="344"/>
      <c r="D18" s="356"/>
      <c r="E18" s="344"/>
      <c r="F18" s="344"/>
      <c r="G18" s="344"/>
      <c r="H18" s="345"/>
      <c r="I18" s="345"/>
      <c r="J18" s="345"/>
      <c r="K18" s="345"/>
      <c r="L18" s="363"/>
      <c r="M18" s="363"/>
      <c r="N18" s="344"/>
      <c r="O18" s="344"/>
    </row>
    <row r="19" spans="1:15" ht="12.75">
      <c r="A19" s="344"/>
      <c r="B19" s="356"/>
      <c r="C19" s="344"/>
      <c r="D19" s="356"/>
      <c r="E19" s="344"/>
      <c r="F19" s="344"/>
      <c r="G19" s="344"/>
      <c r="H19" s="345"/>
      <c r="I19" s="345"/>
      <c r="J19" s="345"/>
      <c r="K19" s="345"/>
      <c r="L19" s="363"/>
      <c r="M19" s="363"/>
      <c r="N19" s="344"/>
      <c r="O19" s="344"/>
    </row>
    <row r="20" spans="1:15" ht="12.75">
      <c r="A20" s="344"/>
      <c r="B20" s="356" t="s">
        <v>372</v>
      </c>
      <c r="C20" s="344"/>
      <c r="D20" s="356"/>
      <c r="E20" s="344"/>
      <c r="F20" s="344"/>
      <c r="G20" s="344"/>
      <c r="H20" s="345"/>
      <c r="I20" s="345"/>
      <c r="J20" s="345"/>
      <c r="K20" s="345"/>
      <c r="L20" s="363"/>
      <c r="M20" s="363"/>
      <c r="N20" s="344"/>
      <c r="O20" s="344"/>
    </row>
    <row r="21" spans="1:15" ht="12.75">
      <c r="A21" s="344"/>
      <c r="B21" s="359" t="s">
        <v>373</v>
      </c>
      <c r="C21" s="344"/>
      <c r="D21" s="356"/>
      <c r="E21" s="344"/>
      <c r="F21" s="344"/>
      <c r="G21" s="344"/>
      <c r="H21" s="345"/>
      <c r="I21" s="345"/>
      <c r="J21" s="345"/>
      <c r="K21" s="345"/>
      <c r="L21" s="363"/>
      <c r="M21" s="363"/>
      <c r="N21" s="344"/>
      <c r="O21" s="344"/>
    </row>
    <row r="22" spans="1:15" ht="12.75">
      <c r="A22" s="344"/>
      <c r="B22" s="359" t="s">
        <v>374</v>
      </c>
      <c r="C22" s="344"/>
      <c r="D22" s="356"/>
      <c r="E22" s="344"/>
      <c r="F22" s="344"/>
      <c r="G22" s="344"/>
      <c r="H22" s="345">
        <v>30000</v>
      </c>
      <c r="I22" s="345">
        <v>0</v>
      </c>
      <c r="J22" s="345">
        <v>30000</v>
      </c>
      <c r="K22" s="345">
        <v>12755</v>
      </c>
      <c r="L22" s="363">
        <f>ROUND(((K22/J22)*100),2)</f>
        <v>42.52</v>
      </c>
      <c r="M22" s="363">
        <v>17245</v>
      </c>
      <c r="N22" s="344"/>
      <c r="O22" s="344"/>
    </row>
    <row r="23" spans="1:15" ht="28.5" customHeight="1">
      <c r="A23" s="347"/>
      <c r="B23" s="360" t="s">
        <v>375</v>
      </c>
      <c r="C23" s="347"/>
      <c r="D23" s="361"/>
      <c r="E23" s="347"/>
      <c r="F23" s="347"/>
      <c r="G23" s="347"/>
      <c r="H23" s="349">
        <v>104986</v>
      </c>
      <c r="I23" s="349">
        <v>0</v>
      </c>
      <c r="J23" s="349">
        <v>104986</v>
      </c>
      <c r="K23" s="349">
        <v>47255</v>
      </c>
      <c r="L23" s="365">
        <f>ROUND(((K23/J23)*100),2)</f>
        <v>45.01</v>
      </c>
      <c r="M23" s="365">
        <v>57731</v>
      </c>
      <c r="N23" s="347"/>
      <c r="O23" s="347"/>
    </row>
  </sheetData>
  <sheetProtection/>
  <mergeCells count="11">
    <mergeCell ref="A5:O5"/>
    <mergeCell ref="A8:A9"/>
    <mergeCell ref="B8:B9"/>
    <mergeCell ref="C8:C9"/>
    <mergeCell ref="D8:D9"/>
    <mergeCell ref="F8:F9"/>
    <mergeCell ref="E8:E9"/>
    <mergeCell ref="I8:I9"/>
    <mergeCell ref="G8:H8"/>
    <mergeCell ref="J8:L8"/>
    <mergeCell ref="M8:O8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H39" sqref="G38:H3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0.75390625" style="277" customWidth="1"/>
    <col min="5" max="5" width="11.625" style="277" customWidth="1"/>
    <col min="6" max="6" width="11.625" style="1" customWidth="1"/>
    <col min="7" max="16384" width="9.125" style="1" customWidth="1"/>
  </cols>
  <sheetData>
    <row r="1" ht="12.75">
      <c r="E1" s="311" t="s">
        <v>314</v>
      </c>
    </row>
    <row r="2" spans="1:4" ht="15" customHeight="1">
      <c r="A2" s="539" t="s">
        <v>347</v>
      </c>
      <c r="B2" s="539"/>
      <c r="C2" s="539"/>
      <c r="D2" s="539"/>
    </row>
    <row r="3" ht="6.75" customHeight="1">
      <c r="A3" s="11"/>
    </row>
    <row r="4" spans="4:6" ht="12.75">
      <c r="D4" s="324"/>
      <c r="E4" s="324"/>
      <c r="F4" s="8" t="s">
        <v>41</v>
      </c>
    </row>
    <row r="5" spans="1:6" ht="15" customHeight="1">
      <c r="A5" s="540" t="s">
        <v>59</v>
      </c>
      <c r="B5" s="540" t="s">
        <v>5</v>
      </c>
      <c r="C5" s="541" t="s">
        <v>61</v>
      </c>
      <c r="D5" s="542" t="s">
        <v>273</v>
      </c>
      <c r="E5" s="542" t="s">
        <v>276</v>
      </c>
      <c r="F5" s="541" t="s">
        <v>275</v>
      </c>
    </row>
    <row r="6" spans="1:6" ht="15" customHeight="1">
      <c r="A6" s="540"/>
      <c r="B6" s="540"/>
      <c r="C6" s="540"/>
      <c r="D6" s="542"/>
      <c r="E6" s="542"/>
      <c r="F6" s="541"/>
    </row>
    <row r="7" spans="1:6" ht="15.75" customHeight="1">
      <c r="A7" s="540"/>
      <c r="B7" s="540"/>
      <c r="C7" s="540"/>
      <c r="D7" s="542"/>
      <c r="E7" s="542"/>
      <c r="F7" s="541"/>
    </row>
    <row r="8" spans="1:6" s="37" customFormat="1" ht="6.75" customHeight="1">
      <c r="A8" s="36">
        <v>1</v>
      </c>
      <c r="B8" s="36">
        <v>2</v>
      </c>
      <c r="C8" s="36">
        <v>3</v>
      </c>
      <c r="D8" s="325">
        <v>4</v>
      </c>
      <c r="E8" s="325">
        <v>5</v>
      </c>
      <c r="F8" s="36">
        <v>6</v>
      </c>
    </row>
    <row r="9" spans="1:6" ht="18.75" customHeight="1">
      <c r="A9" s="538" t="s">
        <v>23</v>
      </c>
      <c r="B9" s="538"/>
      <c r="C9" s="17"/>
      <c r="D9" s="326">
        <f>SUM(D10,D11,D12,D13,D14,D19,D20,D21,D22,D23)</f>
        <v>157000</v>
      </c>
      <c r="E9" s="326">
        <f>SUM(E10,E11,E12,E13,E14,E19,E20,E21,E22,E23)</f>
        <v>171218.97</v>
      </c>
      <c r="F9" s="301">
        <f>ROUND((E9/D9)*100,2)</f>
        <v>109.06</v>
      </c>
    </row>
    <row r="10" spans="1:6" ht="18.75" customHeight="1">
      <c r="A10" s="19" t="s">
        <v>10</v>
      </c>
      <c r="B10" s="20" t="s">
        <v>17</v>
      </c>
      <c r="C10" s="19" t="s">
        <v>24</v>
      </c>
      <c r="D10" s="327"/>
      <c r="E10" s="327"/>
      <c r="F10" s="43"/>
    </row>
    <row r="11" spans="1:6" ht="18.75" customHeight="1">
      <c r="A11" s="21" t="s">
        <v>11</v>
      </c>
      <c r="B11" s="22" t="s">
        <v>18</v>
      </c>
      <c r="C11" s="21" t="s">
        <v>24</v>
      </c>
      <c r="D11" s="328"/>
      <c r="E11" s="328"/>
      <c r="F11" s="44"/>
    </row>
    <row r="12" spans="1:8" ht="51">
      <c r="A12" s="21" t="s">
        <v>12</v>
      </c>
      <c r="B12" s="23" t="s">
        <v>76</v>
      </c>
      <c r="C12" s="21" t="s">
        <v>48</v>
      </c>
      <c r="D12" s="328"/>
      <c r="E12" s="328"/>
      <c r="F12" s="44"/>
      <c r="H12" s="1" t="s">
        <v>303</v>
      </c>
    </row>
    <row r="13" spans="1:6" ht="18.75" customHeight="1">
      <c r="A13" s="21" t="s">
        <v>1</v>
      </c>
      <c r="B13" s="22" t="s">
        <v>26</v>
      </c>
      <c r="C13" s="21" t="s">
        <v>49</v>
      </c>
      <c r="D13" s="328"/>
      <c r="E13" s="328"/>
      <c r="F13" s="44"/>
    </row>
    <row r="14" spans="1:6" ht="18.75" customHeight="1">
      <c r="A14" s="21" t="s">
        <v>16</v>
      </c>
      <c r="B14" s="22" t="s">
        <v>77</v>
      </c>
      <c r="C14" s="21" t="s">
        <v>99</v>
      </c>
      <c r="D14" s="328" t="s">
        <v>196</v>
      </c>
      <c r="E14" s="328" t="s">
        <v>196</v>
      </c>
      <c r="F14" s="44" t="s">
        <v>196</v>
      </c>
    </row>
    <row r="15" spans="1:6" ht="18.75" customHeight="1">
      <c r="A15" s="21" t="s">
        <v>91</v>
      </c>
      <c r="B15" s="22" t="s">
        <v>95</v>
      </c>
      <c r="C15" s="21" t="s">
        <v>86</v>
      </c>
      <c r="D15" s="328"/>
      <c r="E15" s="328"/>
      <c r="F15" s="44"/>
    </row>
    <row r="16" spans="1:6" ht="18.75" customHeight="1">
      <c r="A16" s="21" t="s">
        <v>92</v>
      </c>
      <c r="B16" s="22" t="s">
        <v>96</v>
      </c>
      <c r="C16" s="21" t="s">
        <v>87</v>
      </c>
      <c r="D16" s="328"/>
      <c r="E16" s="328"/>
      <c r="F16" s="44"/>
    </row>
    <row r="17" spans="1:6" ht="44.25" customHeight="1">
      <c r="A17" s="21" t="s">
        <v>93</v>
      </c>
      <c r="B17" s="23" t="s">
        <v>97</v>
      </c>
      <c r="C17" s="21" t="s">
        <v>88</v>
      </c>
      <c r="D17" s="328"/>
      <c r="E17" s="328"/>
      <c r="F17" s="44"/>
    </row>
    <row r="18" spans="1:6" ht="18.75" customHeight="1">
      <c r="A18" s="21" t="s">
        <v>94</v>
      </c>
      <c r="B18" s="22" t="s">
        <v>98</v>
      </c>
      <c r="C18" s="21" t="s">
        <v>89</v>
      </c>
      <c r="D18" s="328"/>
      <c r="E18" s="328"/>
      <c r="F18" s="44"/>
    </row>
    <row r="19" spans="1:6" ht="18.75" customHeight="1">
      <c r="A19" s="21" t="s">
        <v>19</v>
      </c>
      <c r="B19" s="22" t="s">
        <v>20</v>
      </c>
      <c r="C19" s="21" t="s">
        <v>25</v>
      </c>
      <c r="D19" s="328"/>
      <c r="E19" s="328"/>
      <c r="F19" s="44"/>
    </row>
    <row r="20" spans="1:6" ht="18.75" customHeight="1">
      <c r="A20" s="21" t="s">
        <v>22</v>
      </c>
      <c r="B20" s="22" t="s">
        <v>67</v>
      </c>
      <c r="C20" s="21" t="s">
        <v>29</v>
      </c>
      <c r="D20" s="328"/>
      <c r="E20" s="328"/>
      <c r="F20" s="44"/>
    </row>
    <row r="21" spans="1:6" ht="18.75" customHeight="1">
      <c r="A21" s="21" t="s">
        <v>28</v>
      </c>
      <c r="B21" s="22" t="s">
        <v>47</v>
      </c>
      <c r="C21" s="21" t="s">
        <v>63</v>
      </c>
      <c r="D21" s="328"/>
      <c r="E21" s="328"/>
      <c r="F21" s="44"/>
    </row>
    <row r="22" spans="1:6" ht="18.75" customHeight="1">
      <c r="A22" s="21" t="s">
        <v>46</v>
      </c>
      <c r="B22" s="22" t="s">
        <v>101</v>
      </c>
      <c r="C22" s="21" t="s">
        <v>27</v>
      </c>
      <c r="D22" s="328">
        <v>157000</v>
      </c>
      <c r="E22" s="328">
        <v>171218.97</v>
      </c>
      <c r="F22" s="305">
        <f>ROUND((E22/D22)*100,2)</f>
        <v>109.06</v>
      </c>
    </row>
    <row r="23" spans="1:6" ht="18.75" customHeight="1">
      <c r="A23" s="24" t="s">
        <v>100</v>
      </c>
      <c r="B23" s="25" t="s">
        <v>90</v>
      </c>
      <c r="C23" s="24" t="s">
        <v>33</v>
      </c>
      <c r="D23" s="329"/>
      <c r="E23" s="329"/>
      <c r="F23" s="45"/>
    </row>
    <row r="24" spans="1:6" ht="18.75" customHeight="1">
      <c r="A24" s="538" t="s">
        <v>78</v>
      </c>
      <c r="B24" s="538"/>
      <c r="C24" s="17"/>
      <c r="D24" s="326">
        <f>SUM(D25:D32)</f>
        <v>740000</v>
      </c>
      <c r="E24" s="326">
        <f>SUM(E25:E32)</f>
        <v>740000</v>
      </c>
      <c r="F24" s="301">
        <f>ROUND((E24/D24)*100,2)</f>
        <v>100</v>
      </c>
    </row>
    <row r="25" spans="1:7" ht="18.75" customHeight="1">
      <c r="A25" s="19" t="s">
        <v>10</v>
      </c>
      <c r="B25" s="20" t="s">
        <v>50</v>
      </c>
      <c r="C25" s="19" t="s">
        <v>31</v>
      </c>
      <c r="D25" s="327">
        <v>740000</v>
      </c>
      <c r="E25" s="330">
        <v>740000</v>
      </c>
      <c r="F25" s="305">
        <f>ROUND((E25/D25)*100,2)</f>
        <v>100</v>
      </c>
      <c r="G25" s="1" t="s">
        <v>303</v>
      </c>
    </row>
    <row r="26" spans="1:6" ht="18.75" customHeight="1">
      <c r="A26" s="21" t="s">
        <v>11</v>
      </c>
      <c r="B26" s="22" t="s">
        <v>30</v>
      </c>
      <c r="C26" s="21" t="s">
        <v>31</v>
      </c>
      <c r="D26" s="328"/>
      <c r="E26" s="328"/>
      <c r="F26" s="44"/>
    </row>
    <row r="27" spans="1:6" ht="38.25">
      <c r="A27" s="21" t="s">
        <v>12</v>
      </c>
      <c r="B27" s="23" t="s">
        <v>54</v>
      </c>
      <c r="C27" s="21" t="s">
        <v>55</v>
      </c>
      <c r="D27" s="328"/>
      <c r="E27" s="328"/>
      <c r="F27" s="44"/>
    </row>
    <row r="28" spans="1:6" ht="18.75" customHeight="1">
      <c r="A28" s="21" t="s">
        <v>1</v>
      </c>
      <c r="B28" s="22" t="s">
        <v>51</v>
      </c>
      <c r="C28" s="21" t="s">
        <v>44</v>
      </c>
      <c r="D28" s="328"/>
      <c r="E28" s="328"/>
      <c r="F28" s="44"/>
    </row>
    <row r="29" spans="1:6" ht="18.75" customHeight="1">
      <c r="A29" s="21" t="s">
        <v>16</v>
      </c>
      <c r="B29" s="22" t="s">
        <v>52</v>
      </c>
      <c r="C29" s="21" t="s">
        <v>33</v>
      </c>
      <c r="D29" s="328"/>
      <c r="E29" s="328"/>
      <c r="F29" s="44"/>
    </row>
    <row r="30" spans="1:6" ht="18.75" customHeight="1">
      <c r="A30" s="21" t="s">
        <v>19</v>
      </c>
      <c r="B30" s="22" t="s">
        <v>21</v>
      </c>
      <c r="C30" s="21" t="s">
        <v>34</v>
      </c>
      <c r="D30" s="328"/>
      <c r="E30" s="328"/>
      <c r="F30" s="44"/>
    </row>
    <row r="31" spans="1:6" ht="18.75" customHeight="1">
      <c r="A31" s="21" t="s">
        <v>22</v>
      </c>
      <c r="B31" s="22" t="s">
        <v>53</v>
      </c>
      <c r="C31" s="21" t="s">
        <v>35</v>
      </c>
      <c r="D31" s="328"/>
      <c r="E31" s="328"/>
      <c r="F31" s="44"/>
    </row>
    <row r="32" spans="1:6" ht="18.75" customHeight="1">
      <c r="A32" s="24" t="s">
        <v>28</v>
      </c>
      <c r="B32" s="25" t="s">
        <v>36</v>
      </c>
      <c r="C32" s="24" t="s">
        <v>32</v>
      </c>
      <c r="D32" s="329"/>
      <c r="E32" s="329"/>
      <c r="F32" s="45"/>
    </row>
    <row r="33" spans="1:6" ht="7.5" customHeight="1">
      <c r="A33" s="2"/>
      <c r="B33" s="3"/>
      <c r="C33" s="3"/>
      <c r="D33" s="331"/>
      <c r="E33" s="331"/>
      <c r="F33" s="3"/>
    </row>
    <row r="34" spans="1:6" ht="12.75">
      <c r="A34" s="33"/>
      <c r="B34" s="32"/>
      <c r="C34" s="32"/>
      <c r="D34" s="332"/>
      <c r="E34" s="332"/>
      <c r="F34" s="32"/>
    </row>
    <row r="35" spans="1:6" ht="12.75">
      <c r="A35" s="537"/>
      <c r="B35" s="537"/>
      <c r="C35" s="537"/>
      <c r="D35" s="537"/>
      <c r="E35" s="537"/>
      <c r="F35" s="537"/>
    </row>
    <row r="36" spans="1:6" ht="22.5" customHeight="1">
      <c r="A36" s="537"/>
      <c r="B36" s="537"/>
      <c r="C36" s="537"/>
      <c r="D36" s="537"/>
      <c r="E36" s="537"/>
      <c r="F36" s="537"/>
    </row>
  </sheetData>
  <mergeCells count="10">
    <mergeCell ref="A35:F36"/>
    <mergeCell ref="A9:B9"/>
    <mergeCell ref="A24:B24"/>
    <mergeCell ref="A2:D2"/>
    <mergeCell ref="A5:A7"/>
    <mergeCell ref="C5:C7"/>
    <mergeCell ref="B5:B7"/>
    <mergeCell ref="D5:D7"/>
    <mergeCell ref="E5:E7"/>
    <mergeCell ref="F5:F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7" sqref="F17"/>
    </sheetView>
  </sheetViews>
  <sheetFormatPr defaultColWidth="9.00390625" defaultRowHeight="12.75"/>
  <cols>
    <col min="1" max="1" width="4.125" style="0" customWidth="1"/>
    <col min="2" max="2" width="7.125" style="0" customWidth="1"/>
    <col min="3" max="3" width="8.75390625" style="0" customWidth="1"/>
    <col min="4" max="4" width="24.875" style="0" customWidth="1"/>
    <col min="5" max="5" width="21.00390625" style="0" customWidth="1"/>
    <col min="6" max="6" width="15.75390625" style="0" customWidth="1"/>
    <col min="7" max="7" width="11.125" style="0" customWidth="1"/>
  </cols>
  <sheetData>
    <row r="1" ht="12.75">
      <c r="F1" s="34" t="s">
        <v>329</v>
      </c>
    </row>
    <row r="2" spans="1:6" ht="19.5" customHeight="1">
      <c r="A2" s="539" t="s">
        <v>69</v>
      </c>
      <c r="B2" s="539"/>
      <c r="C2" s="539"/>
      <c r="D2" s="539"/>
      <c r="E2" s="539"/>
      <c r="F2" s="539"/>
    </row>
    <row r="3" spans="4:6" ht="19.5" customHeight="1">
      <c r="D3" s="4"/>
      <c r="E3" s="4"/>
      <c r="F3" s="4"/>
    </row>
    <row r="4" spans="4:6" ht="19.5" customHeight="1">
      <c r="D4" s="1"/>
      <c r="E4" s="1"/>
      <c r="F4" s="9" t="s">
        <v>41</v>
      </c>
    </row>
    <row r="5" spans="1:8" s="243" customFormat="1" ht="19.5" customHeight="1">
      <c r="A5" s="536" t="s">
        <v>59</v>
      </c>
      <c r="B5" s="536" t="s">
        <v>2</v>
      </c>
      <c r="C5" s="536" t="s">
        <v>3</v>
      </c>
      <c r="D5" s="531" t="s">
        <v>66</v>
      </c>
      <c r="E5" s="531" t="s">
        <v>68</v>
      </c>
      <c r="F5" s="552" t="s">
        <v>292</v>
      </c>
      <c r="G5" s="543" t="s">
        <v>293</v>
      </c>
      <c r="H5" s="546" t="s">
        <v>275</v>
      </c>
    </row>
    <row r="6" spans="1:8" s="243" customFormat="1" ht="19.5" customHeight="1">
      <c r="A6" s="536"/>
      <c r="B6" s="536"/>
      <c r="C6" s="536"/>
      <c r="D6" s="531"/>
      <c r="E6" s="531"/>
      <c r="F6" s="552"/>
      <c r="G6" s="544"/>
      <c r="H6" s="547"/>
    </row>
    <row r="7" spans="1:8" s="243" customFormat="1" ht="19.5" customHeight="1">
      <c r="A7" s="536"/>
      <c r="B7" s="536"/>
      <c r="C7" s="536"/>
      <c r="D7" s="531"/>
      <c r="E7" s="531"/>
      <c r="F7" s="552"/>
      <c r="G7" s="545"/>
      <c r="H7" s="548"/>
    </row>
    <row r="8" spans="1:8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ht="56.25" customHeight="1">
      <c r="A9" s="61" t="s">
        <v>10</v>
      </c>
      <c r="B9" s="61">
        <v>400</v>
      </c>
      <c r="C9" s="61">
        <v>40002</v>
      </c>
      <c r="D9" s="297" t="s">
        <v>167</v>
      </c>
      <c r="E9" s="298" t="s">
        <v>186</v>
      </c>
      <c r="F9" s="62">
        <v>60000</v>
      </c>
      <c r="G9" s="317">
        <v>49459.87</v>
      </c>
      <c r="H9" s="251">
        <f>ROUND((G9/F9)*100,2)</f>
        <v>82.43</v>
      </c>
    </row>
    <row r="10" spans="1:8" ht="30" customHeight="1">
      <c r="A10" s="61"/>
      <c r="B10" s="61"/>
      <c r="C10" s="61"/>
      <c r="D10" s="61"/>
      <c r="E10" s="61"/>
      <c r="F10" s="62"/>
      <c r="G10" s="317"/>
      <c r="H10" s="247"/>
    </row>
    <row r="11" spans="1:8" ht="30" customHeight="1">
      <c r="A11" s="61"/>
      <c r="B11" s="61"/>
      <c r="C11" s="61"/>
      <c r="D11" s="61"/>
      <c r="E11" s="61"/>
      <c r="F11" s="62"/>
      <c r="G11" s="317"/>
      <c r="H11" s="247"/>
    </row>
    <row r="12" spans="1:8" s="59" customFormat="1" ht="30" customHeight="1">
      <c r="A12" s="549" t="s">
        <v>350</v>
      </c>
      <c r="B12" s="550"/>
      <c r="C12" s="550"/>
      <c r="D12" s="551"/>
      <c r="E12" s="15"/>
      <c r="F12" s="47">
        <f>SUM(F9:F11)</f>
        <v>60000</v>
      </c>
      <c r="G12" s="318">
        <f>SUM(G9:G11)</f>
        <v>49459.87</v>
      </c>
      <c r="H12" s="252">
        <f>ROUND((G12/F12)*100,2)</f>
        <v>82.43</v>
      </c>
    </row>
  </sheetData>
  <mergeCells count="10">
    <mergeCell ref="G5:G7"/>
    <mergeCell ref="H5:H7"/>
    <mergeCell ref="A12:D12"/>
    <mergeCell ref="A2:F2"/>
    <mergeCell ref="F5:F7"/>
    <mergeCell ref="D5:D7"/>
    <mergeCell ref="E5:E7"/>
    <mergeCell ref="A5:A7"/>
    <mergeCell ref="B5:B7"/>
    <mergeCell ref="C5:C7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11" sqref="F10: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4.625" style="1" customWidth="1"/>
    <col min="5" max="5" width="15.625" style="1" customWidth="1"/>
    <col min="6" max="6" width="11.375" style="1" customWidth="1"/>
    <col min="7" max="16384" width="9.125" style="1" customWidth="1"/>
  </cols>
  <sheetData>
    <row r="1" ht="12.75">
      <c r="F1" s="308" t="s">
        <v>330</v>
      </c>
    </row>
    <row r="2" spans="1:7" ht="19.5" customHeight="1">
      <c r="A2" s="535" t="s">
        <v>58</v>
      </c>
      <c r="B2" s="535"/>
      <c r="C2" s="535"/>
      <c r="D2" s="535"/>
      <c r="E2" s="535"/>
      <c r="F2" s="553"/>
      <c r="G2" s="553"/>
    </row>
    <row r="3" spans="4:5" ht="19.5" customHeight="1">
      <c r="D3" s="4"/>
      <c r="E3" s="4"/>
    </row>
    <row r="4" spans="5:7" ht="19.5" customHeight="1">
      <c r="E4" s="9"/>
      <c r="G4" s="9" t="s">
        <v>41</v>
      </c>
    </row>
    <row r="5" spans="1:7" s="235" customFormat="1" ht="24" customHeight="1">
      <c r="A5" s="234" t="s">
        <v>59</v>
      </c>
      <c r="B5" s="234" t="s">
        <v>2</v>
      </c>
      <c r="C5" s="234" t="s">
        <v>3</v>
      </c>
      <c r="D5" s="234" t="s">
        <v>43</v>
      </c>
      <c r="E5" s="234" t="s">
        <v>292</v>
      </c>
      <c r="F5" s="244" t="s">
        <v>293</v>
      </c>
      <c r="G5" s="236" t="s">
        <v>275</v>
      </c>
    </row>
    <row r="6" spans="1:7" ht="11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300">
        <v>6</v>
      </c>
      <c r="G6" s="300">
        <v>7</v>
      </c>
    </row>
    <row r="7" spans="1:7" ht="30" customHeight="1">
      <c r="A7" s="18" t="s">
        <v>10</v>
      </c>
      <c r="B7" s="18">
        <v>921</v>
      </c>
      <c r="C7" s="18">
        <v>92116</v>
      </c>
      <c r="D7" s="60" t="s">
        <v>188</v>
      </c>
      <c r="E7" s="42">
        <v>40000</v>
      </c>
      <c r="F7" s="41">
        <v>40000</v>
      </c>
      <c r="G7" s="301">
        <f>ROUND((F7/E7)*100,2)</f>
        <v>100</v>
      </c>
    </row>
    <row r="8" spans="1:7" ht="30" customHeight="1">
      <c r="A8" s="18"/>
      <c r="B8" s="18"/>
      <c r="C8" s="18"/>
      <c r="D8" s="60"/>
      <c r="E8" s="42"/>
      <c r="F8" s="246"/>
      <c r="G8" s="246"/>
    </row>
    <row r="9" spans="1:7" ht="30" customHeight="1">
      <c r="A9" s="18"/>
      <c r="B9" s="18"/>
      <c r="C9" s="18"/>
      <c r="D9" s="60"/>
      <c r="E9" s="42"/>
      <c r="F9" s="246"/>
      <c r="G9" s="246"/>
    </row>
    <row r="10" spans="1:7" ht="30" customHeight="1">
      <c r="A10" s="18"/>
      <c r="B10" s="18"/>
      <c r="C10" s="18"/>
      <c r="D10" s="299"/>
      <c r="E10" s="42"/>
      <c r="F10" s="246"/>
      <c r="G10" s="246"/>
    </row>
    <row r="11" spans="1:7" ht="38.25" customHeight="1">
      <c r="A11" s="18"/>
      <c r="B11" s="18"/>
      <c r="C11" s="18"/>
      <c r="D11" s="60"/>
      <c r="E11" s="42"/>
      <c r="F11" s="246"/>
      <c r="G11" s="246"/>
    </row>
    <row r="12" spans="1:7" s="59" customFormat="1" ht="30" customHeight="1">
      <c r="A12" s="538" t="s">
        <v>351</v>
      </c>
      <c r="B12" s="538"/>
      <c r="C12" s="538"/>
      <c r="D12" s="538"/>
      <c r="E12" s="47">
        <f>SUM(E7:E11)</f>
        <v>40000</v>
      </c>
      <c r="F12" s="47">
        <f>SUM(F7:F11)</f>
        <v>40000</v>
      </c>
      <c r="G12" s="252">
        <f>ROUND((F12/E12)*100,2)</f>
        <v>100</v>
      </c>
    </row>
  </sheetData>
  <mergeCells count="2">
    <mergeCell ref="A12:D12"/>
    <mergeCell ref="A2:G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0" sqref="E10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9.75390625" style="0" customWidth="1"/>
    <col min="4" max="4" width="39.75390625" style="0" customWidth="1"/>
    <col min="5" max="5" width="19.625" style="0" customWidth="1"/>
    <col min="6" max="6" width="11.00390625" style="0" customWidth="1"/>
  </cols>
  <sheetData>
    <row r="1" ht="12.75">
      <c r="F1" s="34" t="s">
        <v>331</v>
      </c>
    </row>
    <row r="2" spans="1:7" ht="48.75" customHeight="1">
      <c r="A2" s="557" t="s">
        <v>80</v>
      </c>
      <c r="B2" s="557"/>
      <c r="C2" s="557"/>
      <c r="D2" s="557"/>
      <c r="E2" s="557"/>
      <c r="F2" s="558"/>
      <c r="G2" s="558"/>
    </row>
    <row r="3" spans="4:5" ht="19.5" customHeight="1">
      <c r="D3" s="4"/>
      <c r="E3" s="4"/>
    </row>
    <row r="4" spans="4:5" ht="19.5" customHeight="1">
      <c r="D4" s="1"/>
      <c r="E4" s="7" t="s">
        <v>41</v>
      </c>
    </row>
    <row r="5" spans="1:7" s="243" customFormat="1" ht="27" customHeight="1">
      <c r="A5" s="234" t="s">
        <v>59</v>
      </c>
      <c r="B5" s="234" t="s">
        <v>2</v>
      </c>
      <c r="C5" s="234" t="s">
        <v>3</v>
      </c>
      <c r="D5" s="234" t="s">
        <v>42</v>
      </c>
      <c r="E5" s="234" t="s">
        <v>290</v>
      </c>
      <c r="F5" s="244" t="s">
        <v>291</v>
      </c>
      <c r="G5" s="236" t="s">
        <v>275</v>
      </c>
    </row>
    <row r="6" spans="1:7" s="38" customFormat="1" ht="7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45">
        <v>6</v>
      </c>
      <c r="G6" s="245">
        <v>7</v>
      </c>
    </row>
    <row r="7" spans="1:7" s="40" customFormat="1" ht="39" customHeight="1">
      <c r="A7" s="17">
        <v>1</v>
      </c>
      <c r="B7" s="17">
        <v>600</v>
      </c>
      <c r="C7" s="17">
        <v>60014</v>
      </c>
      <c r="D7" s="304" t="s">
        <v>359</v>
      </c>
      <c r="E7" s="322">
        <v>35058</v>
      </c>
      <c r="F7" s="322">
        <v>35058</v>
      </c>
      <c r="G7" s="249">
        <f aca="true" t="shared" si="0" ref="G7:G12">ROUND((F7/E7)*100,2)</f>
        <v>100</v>
      </c>
    </row>
    <row r="8" spans="1:7" s="40" customFormat="1" ht="64.5" customHeight="1">
      <c r="A8" s="17">
        <v>2</v>
      </c>
      <c r="B8" s="17">
        <v>754</v>
      </c>
      <c r="C8" s="17">
        <v>75411</v>
      </c>
      <c r="D8" s="304" t="s">
        <v>360</v>
      </c>
      <c r="E8" s="322">
        <v>20000</v>
      </c>
      <c r="F8" s="322">
        <v>20000</v>
      </c>
      <c r="G8" s="249">
        <f t="shared" si="0"/>
        <v>100</v>
      </c>
    </row>
    <row r="9" spans="1:7" s="1" customFormat="1" ht="66" customHeight="1">
      <c r="A9" s="17">
        <v>3</v>
      </c>
      <c r="B9" s="18">
        <v>801</v>
      </c>
      <c r="C9" s="18">
        <v>80113</v>
      </c>
      <c r="D9" s="60" t="s">
        <v>189</v>
      </c>
      <c r="E9" s="42">
        <v>16000</v>
      </c>
      <c r="F9" s="41">
        <v>16000</v>
      </c>
      <c r="G9" s="249">
        <f t="shared" si="0"/>
        <v>100</v>
      </c>
    </row>
    <row r="10" spans="1:7" s="1" customFormat="1" ht="68.25" customHeight="1">
      <c r="A10" s="17">
        <v>4</v>
      </c>
      <c r="B10" s="18">
        <v>921</v>
      </c>
      <c r="C10" s="18">
        <v>92105</v>
      </c>
      <c r="D10" s="60" t="s">
        <v>361</v>
      </c>
      <c r="E10" s="42">
        <v>4000</v>
      </c>
      <c r="F10" s="41">
        <v>4000</v>
      </c>
      <c r="G10" s="249">
        <f t="shared" si="0"/>
        <v>100</v>
      </c>
    </row>
    <row r="11" spans="1:7" s="1" customFormat="1" ht="79.5" customHeight="1">
      <c r="A11" s="17">
        <v>5</v>
      </c>
      <c r="B11" s="18">
        <v>926</v>
      </c>
      <c r="C11" s="18">
        <v>92605</v>
      </c>
      <c r="D11" s="60" t="s">
        <v>362</v>
      </c>
      <c r="E11" s="42">
        <v>8000</v>
      </c>
      <c r="F11" s="41">
        <v>8000</v>
      </c>
      <c r="G11" s="249">
        <f t="shared" si="0"/>
        <v>100</v>
      </c>
    </row>
    <row r="12" spans="1:7" ht="79.5" customHeight="1">
      <c r="A12" s="17">
        <v>6</v>
      </c>
      <c r="B12" s="61">
        <v>901</v>
      </c>
      <c r="C12" s="61">
        <v>90001</v>
      </c>
      <c r="D12" s="60" t="s">
        <v>192</v>
      </c>
      <c r="E12" s="42">
        <v>30000</v>
      </c>
      <c r="F12" s="41">
        <v>30000</v>
      </c>
      <c r="G12" s="249">
        <f t="shared" si="0"/>
        <v>100</v>
      </c>
    </row>
    <row r="13" spans="1:7" ht="30" customHeight="1">
      <c r="A13" s="61"/>
      <c r="B13" s="61"/>
      <c r="C13" s="61"/>
      <c r="D13" s="61"/>
      <c r="E13" s="62"/>
      <c r="F13" s="247"/>
      <c r="G13" s="250"/>
    </row>
    <row r="14" spans="1:7" s="39" customFormat="1" ht="30" customHeight="1">
      <c r="A14" s="554" t="s">
        <v>351</v>
      </c>
      <c r="B14" s="555"/>
      <c r="C14" s="555"/>
      <c r="D14" s="556"/>
      <c r="E14" s="248">
        <f>SUM(E7:E13)</f>
        <v>113058</v>
      </c>
      <c r="F14" s="248">
        <f>SUM(F7:F13)</f>
        <v>113058</v>
      </c>
      <c r="G14" s="302">
        <f>ROUND((F14/E14)*100,2)</f>
        <v>100</v>
      </c>
    </row>
    <row r="16" ht="12.75">
      <c r="F16" s="34"/>
    </row>
  </sheetData>
  <mergeCells count="2">
    <mergeCell ref="A14:D14"/>
    <mergeCell ref="A2:G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47.875" style="1" customWidth="1"/>
    <col min="3" max="3" width="17.75390625" style="1" customWidth="1"/>
    <col min="4" max="4" width="11.625" style="277" customWidth="1"/>
    <col min="5" max="16384" width="9.125" style="1" customWidth="1"/>
  </cols>
  <sheetData>
    <row r="1" ht="12.75">
      <c r="D1" s="311" t="s">
        <v>332</v>
      </c>
    </row>
    <row r="2" spans="1:10" ht="19.5" customHeight="1">
      <c r="A2" s="559" t="s">
        <v>301</v>
      </c>
      <c r="B2" s="559"/>
      <c r="C2" s="559"/>
      <c r="D2" s="553"/>
      <c r="E2" s="553"/>
      <c r="F2" s="4"/>
      <c r="G2" s="4"/>
      <c r="H2" s="4"/>
      <c r="I2" s="4"/>
      <c r="J2" s="4"/>
    </row>
    <row r="3" spans="1:7" ht="36" customHeight="1">
      <c r="A3" s="559" t="s">
        <v>289</v>
      </c>
      <c r="B3" s="559"/>
      <c r="C3" s="559"/>
      <c r="D3" s="553"/>
      <c r="E3" s="553"/>
      <c r="F3" s="4"/>
      <c r="G3" s="4"/>
    </row>
    <row r="5" spans="3:4" ht="12.75">
      <c r="C5" s="7"/>
      <c r="D5" s="272" t="s">
        <v>306</v>
      </c>
    </row>
    <row r="6" spans="1:10" s="239" customFormat="1" ht="19.5" customHeight="1">
      <c r="A6" s="236" t="s">
        <v>59</v>
      </c>
      <c r="B6" s="236" t="s">
        <v>0</v>
      </c>
      <c r="C6" s="236" t="s">
        <v>273</v>
      </c>
      <c r="D6" s="273" t="s">
        <v>276</v>
      </c>
      <c r="E6" s="240" t="s">
        <v>275</v>
      </c>
      <c r="F6" s="237"/>
      <c r="G6" s="237"/>
      <c r="H6" s="237"/>
      <c r="I6" s="238"/>
      <c r="J6" s="238"/>
    </row>
    <row r="7" spans="1:10" s="239" customFormat="1" ht="19.5" customHeight="1">
      <c r="A7" s="236"/>
      <c r="B7" s="236"/>
      <c r="C7" s="236"/>
      <c r="D7" s="273"/>
      <c r="E7" s="240"/>
      <c r="F7" s="237"/>
      <c r="G7" s="237"/>
      <c r="H7" s="237"/>
      <c r="I7" s="238"/>
      <c r="J7" s="238"/>
    </row>
    <row r="8" spans="1:10" ht="19.5" customHeight="1">
      <c r="A8" s="16" t="s">
        <v>9</v>
      </c>
      <c r="B8" s="28" t="s">
        <v>62</v>
      </c>
      <c r="C8" s="64">
        <v>929.12</v>
      </c>
      <c r="D8" s="64">
        <v>929.12</v>
      </c>
      <c r="E8" s="312">
        <f>ROUND((D8/C8)*100,2)</f>
        <v>100</v>
      </c>
      <c r="F8" s="5"/>
      <c r="G8" s="5"/>
      <c r="H8" s="5"/>
      <c r="I8" s="6"/>
      <c r="J8" s="6"/>
    </row>
    <row r="9" spans="1:10" ht="19.5" customHeight="1">
      <c r="A9" s="16" t="s">
        <v>13</v>
      </c>
      <c r="B9" s="28" t="s">
        <v>8</v>
      </c>
      <c r="C9" s="64">
        <f>SUM(C10:C11)</f>
        <v>2192.07</v>
      </c>
      <c r="D9" s="64">
        <f>SUM(D10:D11)</f>
        <v>2192.07</v>
      </c>
      <c r="E9" s="312">
        <f>ROUND((D9/C9)*100,2)</f>
        <v>100</v>
      </c>
      <c r="F9" s="5"/>
      <c r="G9" s="5"/>
      <c r="H9" s="5"/>
      <c r="I9" s="6"/>
      <c r="J9" s="6"/>
    </row>
    <row r="10" spans="1:10" ht="19.5" customHeight="1">
      <c r="A10" s="17" t="s">
        <v>10</v>
      </c>
      <c r="B10" s="303" t="s">
        <v>187</v>
      </c>
      <c r="C10" s="242">
        <v>2192.07</v>
      </c>
      <c r="D10" s="242">
        <v>2192.07</v>
      </c>
      <c r="E10" s="249">
        <f>ROUND((D10/C10)*100,2)</f>
        <v>100</v>
      </c>
      <c r="F10" s="5"/>
      <c r="G10" s="5"/>
      <c r="H10" s="5"/>
      <c r="I10" s="6"/>
      <c r="J10" s="6"/>
    </row>
    <row r="11" spans="1:10" ht="19.5" customHeight="1">
      <c r="A11" s="17"/>
      <c r="B11" s="303"/>
      <c r="C11" s="242"/>
      <c r="D11" s="274"/>
      <c r="E11" s="241"/>
      <c r="F11" s="5"/>
      <c r="G11" s="5"/>
      <c r="H11" s="5"/>
      <c r="I11" s="6"/>
      <c r="J11" s="6"/>
    </row>
    <row r="12" spans="1:10" ht="19.5" customHeight="1">
      <c r="A12" s="16" t="s">
        <v>14</v>
      </c>
      <c r="B12" s="28" t="s">
        <v>7</v>
      </c>
      <c r="C12" s="64">
        <f>SUM(C13:C18)</f>
        <v>2630</v>
      </c>
      <c r="D12" s="64">
        <f>SUM(D13:D18)</f>
        <v>2580.77</v>
      </c>
      <c r="E12" s="312">
        <f>ROUND((D12/C12)*100,2)</f>
        <v>98.13</v>
      </c>
      <c r="F12" s="5"/>
      <c r="G12" s="5"/>
      <c r="H12" s="5"/>
      <c r="I12" s="6"/>
      <c r="J12" s="6"/>
    </row>
    <row r="13" spans="1:10" ht="19.5" customHeight="1">
      <c r="A13" s="17" t="s">
        <v>10</v>
      </c>
      <c r="B13" s="303" t="s">
        <v>37</v>
      </c>
      <c r="C13" s="242"/>
      <c r="D13" s="274"/>
      <c r="E13" s="241"/>
      <c r="F13" s="5"/>
      <c r="G13" s="5"/>
      <c r="H13" s="5"/>
      <c r="I13" s="6"/>
      <c r="J13" s="6"/>
    </row>
    <row r="14" spans="1:10" ht="15" customHeight="1">
      <c r="A14" s="17"/>
      <c r="B14" s="303" t="s">
        <v>184</v>
      </c>
      <c r="C14" s="242">
        <v>2100</v>
      </c>
      <c r="D14" s="242">
        <v>2053.36</v>
      </c>
      <c r="E14" s="249">
        <f>ROUND((D14/C14)*100,2)</f>
        <v>97.78</v>
      </c>
      <c r="F14" s="5"/>
      <c r="G14" s="5"/>
      <c r="H14" s="5"/>
      <c r="I14" s="6"/>
      <c r="J14" s="6"/>
    </row>
    <row r="15" spans="1:10" ht="15" customHeight="1">
      <c r="A15" s="17"/>
      <c r="B15" s="303" t="s">
        <v>185</v>
      </c>
      <c r="C15" s="242">
        <v>530</v>
      </c>
      <c r="D15" s="242">
        <v>527.41</v>
      </c>
      <c r="E15" s="249">
        <f>ROUND((D15/C15)*100,2)</f>
        <v>99.51</v>
      </c>
      <c r="F15" s="5"/>
      <c r="G15" s="5"/>
      <c r="H15" s="5"/>
      <c r="I15" s="6"/>
      <c r="J15" s="6"/>
    </row>
    <row r="16" spans="1:10" ht="19.5" customHeight="1">
      <c r="A16" s="17" t="s">
        <v>11</v>
      </c>
      <c r="B16" s="303" t="s">
        <v>39</v>
      </c>
      <c r="C16" s="242">
        <v>0</v>
      </c>
      <c r="D16" s="242">
        <v>0</v>
      </c>
      <c r="E16" s="241"/>
      <c r="F16" s="5"/>
      <c r="G16" s="5"/>
      <c r="H16" s="5"/>
      <c r="I16" s="6"/>
      <c r="J16" s="6"/>
    </row>
    <row r="17" spans="1:10" ht="15">
      <c r="A17" s="17"/>
      <c r="B17" s="304"/>
      <c r="C17" s="242"/>
      <c r="D17" s="274"/>
      <c r="E17" s="241"/>
      <c r="F17" s="5"/>
      <c r="G17" s="5"/>
      <c r="H17" s="5"/>
      <c r="I17" s="6"/>
      <c r="J17" s="6"/>
    </row>
    <row r="18" spans="1:10" ht="15" customHeight="1">
      <c r="A18" s="17"/>
      <c r="B18" s="304"/>
      <c r="C18" s="242"/>
      <c r="D18" s="274"/>
      <c r="E18" s="241"/>
      <c r="F18" s="5"/>
      <c r="G18" s="5"/>
      <c r="H18" s="5"/>
      <c r="I18" s="6"/>
      <c r="J18" s="6"/>
    </row>
    <row r="19" spans="1:10" ht="19.5" customHeight="1">
      <c r="A19" s="16" t="s">
        <v>38</v>
      </c>
      <c r="B19" s="28" t="s">
        <v>352</v>
      </c>
      <c r="C19" s="64">
        <v>491.19</v>
      </c>
      <c r="D19" s="64">
        <v>540.42</v>
      </c>
      <c r="E19" s="252">
        <f>ROUND((D19/C19)*100,2)</f>
        <v>110.02</v>
      </c>
      <c r="F19" s="5"/>
      <c r="G19" s="5"/>
      <c r="H19" s="5"/>
      <c r="I19" s="6"/>
      <c r="J19" s="6"/>
    </row>
    <row r="20" spans="1:10" ht="15">
      <c r="A20" s="5"/>
      <c r="B20" s="5"/>
      <c r="C20" s="5"/>
      <c r="D20" s="275"/>
      <c r="E20" s="5"/>
      <c r="F20" s="5"/>
      <c r="G20" s="5"/>
      <c r="H20" s="5"/>
      <c r="I20" s="6"/>
      <c r="J20" s="6"/>
    </row>
    <row r="21" spans="1:10" ht="15">
      <c r="A21" s="5"/>
      <c r="B21" s="5"/>
      <c r="C21" s="5"/>
      <c r="D21" s="275"/>
      <c r="E21" s="5"/>
      <c r="F21" s="5"/>
      <c r="G21" s="5"/>
      <c r="H21" s="5"/>
      <c r="I21" s="6"/>
      <c r="J21" s="6"/>
    </row>
    <row r="22" spans="1:10" ht="15">
      <c r="A22" s="5"/>
      <c r="B22" s="5"/>
      <c r="C22" s="5"/>
      <c r="D22" s="275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275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275"/>
      <c r="E24" s="5"/>
      <c r="F24" s="5"/>
      <c r="G24" s="5"/>
      <c r="H24" s="5"/>
      <c r="I24" s="6"/>
      <c r="J24" s="6"/>
    </row>
    <row r="25" spans="1:10" ht="15">
      <c r="A25" s="5"/>
      <c r="B25" s="5"/>
      <c r="C25" s="5"/>
      <c r="D25" s="275"/>
      <c r="E25" s="5"/>
      <c r="F25" s="5"/>
      <c r="G25" s="5"/>
      <c r="H25" s="5"/>
      <c r="I25" s="6"/>
      <c r="J25" s="6"/>
    </row>
    <row r="26" spans="1:10" ht="15">
      <c r="A26" s="6"/>
      <c r="B26" s="6"/>
      <c r="C26" s="6"/>
      <c r="D26" s="27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276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276"/>
      <c r="E28" s="6"/>
      <c r="F28" s="6"/>
      <c r="G28" s="6"/>
      <c r="H28" s="6"/>
      <c r="I28" s="6"/>
      <c r="J28" s="6"/>
    </row>
    <row r="29" spans="1:10" ht="15">
      <c r="A29" s="6"/>
      <c r="B29" s="6"/>
      <c r="C29" s="6"/>
      <c r="D29" s="276"/>
      <c r="E29" s="6"/>
      <c r="F29" s="6"/>
      <c r="G29" s="6"/>
      <c r="H29" s="6"/>
      <c r="I29" s="6"/>
      <c r="J29" s="6"/>
    </row>
  </sheetData>
  <mergeCells count="2">
    <mergeCell ref="A2:E2"/>
    <mergeCell ref="A3:E3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workbookViewId="0" topLeftCell="A1">
      <selection activeCell="B8" sqref="B8:B9"/>
    </sheetView>
  </sheetViews>
  <sheetFormatPr defaultColWidth="9.00390625" defaultRowHeight="12.75"/>
  <cols>
    <col min="1" max="1" width="4.625" style="337" customWidth="1"/>
    <col min="2" max="2" width="43.25390625" style="337" customWidth="1"/>
    <col min="3" max="3" width="10.875" style="337" customWidth="1"/>
    <col min="4" max="4" width="9.75390625" style="337" customWidth="1"/>
    <col min="5" max="5" width="9.875" style="339" customWidth="1"/>
    <col min="6" max="8" width="9.125" style="339" customWidth="1"/>
    <col min="9" max="16384" width="9.125" style="337" customWidth="1"/>
  </cols>
  <sheetData>
    <row r="2" spans="5:8" s="335" customFormat="1" ht="12">
      <c r="E2" s="336" t="s">
        <v>394</v>
      </c>
      <c r="F2" s="336"/>
      <c r="G2" s="336"/>
      <c r="H2" s="336"/>
    </row>
    <row r="3" ht="15.75">
      <c r="E3" s="338"/>
    </row>
    <row r="5" spans="1:8" ht="25.5" customHeight="1">
      <c r="A5" s="392" t="s">
        <v>402</v>
      </c>
      <c r="B5" s="392"/>
      <c r="C5" s="392"/>
      <c r="D5" s="392"/>
      <c r="E5" s="392"/>
      <c r="F5" s="392"/>
      <c r="G5" s="392"/>
      <c r="H5" s="392"/>
    </row>
    <row r="6" spans="1:8" ht="25.5" customHeight="1">
      <c r="A6" s="334"/>
      <c r="B6" s="334"/>
      <c r="C6" s="334"/>
      <c r="D6" s="334"/>
      <c r="E6" s="340"/>
      <c r="F6" s="340"/>
      <c r="G6" s="340"/>
      <c r="H6" s="340"/>
    </row>
    <row r="7" ht="12.75">
      <c r="H7" s="341" t="s">
        <v>366</v>
      </c>
    </row>
    <row r="8" spans="1:8" ht="35.25" customHeight="1">
      <c r="A8" s="384" t="s">
        <v>367</v>
      </c>
      <c r="B8" s="384" t="s">
        <v>368</v>
      </c>
      <c r="C8" s="393" t="s">
        <v>395</v>
      </c>
      <c r="D8" s="394"/>
      <c r="E8" s="395"/>
      <c r="F8" s="391" t="s">
        <v>396</v>
      </c>
      <c r="G8" s="391"/>
      <c r="H8" s="391"/>
    </row>
    <row r="9" spans="1:8" ht="27.75" customHeight="1">
      <c r="A9" s="384"/>
      <c r="B9" s="384"/>
      <c r="C9" s="342" t="s">
        <v>403</v>
      </c>
      <c r="D9" s="342" t="s">
        <v>276</v>
      </c>
      <c r="E9" s="333" t="s">
        <v>275</v>
      </c>
      <c r="F9" s="333" t="s">
        <v>398</v>
      </c>
      <c r="G9" s="333" t="s">
        <v>369</v>
      </c>
      <c r="H9" s="333" t="s">
        <v>370</v>
      </c>
    </row>
    <row r="10" spans="1:8" ht="12.75">
      <c r="A10" s="343" t="s">
        <v>371</v>
      </c>
      <c r="B10" s="344" t="s">
        <v>372</v>
      </c>
      <c r="C10" s="344"/>
      <c r="D10" s="344"/>
      <c r="E10" s="345"/>
      <c r="F10" s="345"/>
      <c r="G10" s="345"/>
      <c r="H10" s="345"/>
    </row>
    <row r="11" spans="1:8" ht="12.75">
      <c r="A11" s="344"/>
      <c r="B11" s="346" t="s">
        <v>373</v>
      </c>
      <c r="C11" s="346"/>
      <c r="D11" s="346"/>
      <c r="E11" s="345"/>
      <c r="F11" s="345"/>
      <c r="G11" s="345"/>
      <c r="H11" s="345"/>
    </row>
    <row r="12" spans="1:8" ht="12.75">
      <c r="A12" s="344"/>
      <c r="B12" s="346" t="s">
        <v>374</v>
      </c>
      <c r="C12" s="362">
        <v>30000</v>
      </c>
      <c r="D12" s="362">
        <v>12755</v>
      </c>
      <c r="E12" s="363">
        <f>ROUND(((D12/C12)*100),2)</f>
        <v>42.52</v>
      </c>
      <c r="F12" s="363">
        <v>17245</v>
      </c>
      <c r="G12" s="345"/>
      <c r="H12" s="345"/>
    </row>
    <row r="13" spans="1:8" ht="12.75">
      <c r="A13" s="347"/>
      <c r="B13" s="348" t="s">
        <v>375</v>
      </c>
      <c r="C13" s="364">
        <v>104986</v>
      </c>
      <c r="D13" s="364">
        <v>47255</v>
      </c>
      <c r="E13" s="365">
        <f>ROUND(((D13/C13)*100),2)</f>
        <v>45.01</v>
      </c>
      <c r="F13" s="365">
        <v>57731</v>
      </c>
      <c r="G13" s="349"/>
      <c r="H13" s="349"/>
    </row>
    <row r="14" spans="1:8" ht="12.75">
      <c r="A14" s="343" t="s">
        <v>376</v>
      </c>
      <c r="B14" s="344" t="s">
        <v>377</v>
      </c>
      <c r="C14" s="363"/>
      <c r="D14" s="363"/>
      <c r="E14" s="363"/>
      <c r="F14" s="363"/>
      <c r="G14" s="345"/>
      <c r="H14" s="345"/>
    </row>
    <row r="15" spans="1:8" ht="12.75">
      <c r="A15" s="344"/>
      <c r="B15" s="346" t="s">
        <v>373</v>
      </c>
      <c r="C15" s="362"/>
      <c r="D15" s="362"/>
      <c r="E15" s="363"/>
      <c r="F15" s="363"/>
      <c r="G15" s="345"/>
      <c r="H15" s="345"/>
    </row>
    <row r="16" spans="1:8" ht="12.75">
      <c r="A16" s="344"/>
      <c r="B16" s="346" t="s">
        <v>374</v>
      </c>
      <c r="C16" s="362"/>
      <c r="D16" s="362"/>
      <c r="E16" s="363"/>
      <c r="F16" s="363"/>
      <c r="G16" s="345"/>
      <c r="H16" s="345"/>
    </row>
    <row r="17" spans="1:8" ht="12.75">
      <c r="A17" s="347"/>
      <c r="B17" s="348" t="s">
        <v>375</v>
      </c>
      <c r="C17" s="364"/>
      <c r="D17" s="364"/>
      <c r="E17" s="365"/>
      <c r="F17" s="365"/>
      <c r="G17" s="349"/>
      <c r="H17" s="349"/>
    </row>
    <row r="18" spans="1:8" ht="12.75">
      <c r="A18" s="343"/>
      <c r="B18" s="344" t="s">
        <v>378</v>
      </c>
      <c r="C18" s="363"/>
      <c r="D18" s="363"/>
      <c r="E18" s="363"/>
      <c r="F18" s="363"/>
      <c r="G18" s="345"/>
      <c r="H18" s="345"/>
    </row>
    <row r="19" spans="1:8" ht="12.75">
      <c r="A19" s="344"/>
      <c r="B19" s="346" t="s">
        <v>373</v>
      </c>
      <c r="C19" s="362"/>
      <c r="D19" s="362"/>
      <c r="E19" s="363"/>
      <c r="F19" s="363"/>
      <c r="G19" s="345"/>
      <c r="H19" s="345"/>
    </row>
    <row r="20" spans="1:8" ht="12.75">
      <c r="A20" s="344"/>
      <c r="B20" s="346" t="s">
        <v>374</v>
      </c>
      <c r="C20" s="362">
        <v>30000</v>
      </c>
      <c r="D20" s="362">
        <v>12755</v>
      </c>
      <c r="E20" s="363">
        <f>ROUND(((D20/C20)*100),2)</f>
        <v>42.52</v>
      </c>
      <c r="F20" s="363">
        <v>17245</v>
      </c>
      <c r="G20" s="345"/>
      <c r="H20" s="345"/>
    </row>
    <row r="21" spans="1:8" ht="12.75">
      <c r="A21" s="347"/>
      <c r="B21" s="348" t="s">
        <v>375</v>
      </c>
      <c r="C21" s="364">
        <v>104986</v>
      </c>
      <c r="D21" s="364">
        <v>47255</v>
      </c>
      <c r="E21" s="365">
        <f>ROUND(((D21/C21)*100),2)</f>
        <v>45.01</v>
      </c>
      <c r="F21" s="365">
        <v>57731</v>
      </c>
      <c r="G21" s="349"/>
      <c r="H21" s="349"/>
    </row>
  </sheetData>
  <mergeCells count="5">
    <mergeCell ref="F8:H8"/>
    <mergeCell ref="A5:H5"/>
    <mergeCell ref="A8:A9"/>
    <mergeCell ref="B8:B9"/>
    <mergeCell ref="C8:E8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E11" sqref="E11"/>
    </sheetView>
  </sheetViews>
  <sheetFormatPr defaultColWidth="9.00390625" defaultRowHeight="12.75"/>
  <cols>
    <col min="1" max="1" width="3.75390625" style="255" customWidth="1"/>
    <col min="2" max="2" width="12.00390625" style="255" customWidth="1"/>
    <col min="3" max="3" width="7.875" style="255" customWidth="1"/>
    <col min="4" max="4" width="9.375" style="255" customWidth="1"/>
    <col min="5" max="5" width="8.75390625" style="255" customWidth="1"/>
    <col min="6" max="6" width="6.75390625" style="255" customWidth="1"/>
    <col min="7" max="7" width="6.875" style="255" customWidth="1"/>
    <col min="8" max="8" width="4.875" style="271" customWidth="1"/>
    <col min="9" max="9" width="6.125" style="255" customWidth="1"/>
    <col min="10" max="10" width="7.125" style="255" customWidth="1"/>
    <col min="11" max="11" width="4.625" style="255" customWidth="1"/>
    <col min="12" max="12" width="6.875" style="255" customWidth="1"/>
    <col min="13" max="13" width="7.125" style="255" customWidth="1"/>
    <col min="14" max="14" width="4.625" style="255" customWidth="1"/>
    <col min="15" max="15" width="4.875" style="255" customWidth="1"/>
    <col min="16" max="16" width="6.75390625" style="255" customWidth="1"/>
    <col min="17" max="17" width="4.00390625" style="255" customWidth="1"/>
    <col min="18" max="18" width="10.00390625" style="255" customWidth="1"/>
    <col min="19" max="19" width="9.875" style="255" customWidth="1"/>
    <col min="20" max="16384" width="9.125" style="255" customWidth="1"/>
  </cols>
  <sheetData>
    <row r="2" spans="1:19" ht="12">
      <c r="A2" s="253"/>
      <c r="B2" s="253"/>
      <c r="C2" s="253"/>
      <c r="D2" s="253"/>
      <c r="E2" s="253"/>
      <c r="F2" s="253"/>
      <c r="G2" s="253"/>
      <c r="H2" s="254"/>
      <c r="I2" s="253"/>
      <c r="J2" s="253"/>
      <c r="K2" s="253"/>
      <c r="L2" s="253"/>
      <c r="M2" s="253"/>
      <c r="N2" s="253"/>
      <c r="O2" s="253"/>
      <c r="P2" s="253"/>
      <c r="Q2" s="253"/>
      <c r="R2" s="310" t="s">
        <v>305</v>
      </c>
      <c r="S2" s="253"/>
    </row>
    <row r="3" spans="1:19" ht="12.75">
      <c r="A3" s="372" t="s">
        <v>363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09"/>
    </row>
    <row r="4" spans="1:19" ht="12.75">
      <c r="A4" s="372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</row>
    <row r="5" spans="1:18" ht="11.25">
      <c r="A5" s="253"/>
      <c r="B5" s="253"/>
      <c r="C5" s="253"/>
      <c r="D5" s="253"/>
      <c r="E5" s="253"/>
      <c r="F5" s="253"/>
      <c r="G5" s="253"/>
      <c r="H5" s="254"/>
      <c r="I5" s="253"/>
      <c r="J5" s="253"/>
      <c r="K5" s="253"/>
      <c r="L5" s="253"/>
      <c r="M5" s="253"/>
      <c r="N5" s="253"/>
      <c r="O5" s="253"/>
      <c r="P5" s="253"/>
      <c r="Q5" s="253"/>
      <c r="R5" s="256" t="s">
        <v>325</v>
      </c>
    </row>
    <row r="6" spans="1:19" ht="12.75">
      <c r="A6" s="381" t="s">
        <v>307</v>
      </c>
      <c r="B6" s="375"/>
      <c r="C6" s="375"/>
      <c r="D6" s="375"/>
      <c r="E6" s="375"/>
      <c r="F6" s="375"/>
      <c r="G6" s="375"/>
      <c r="H6" s="375"/>
      <c r="I6" s="375"/>
      <c r="J6" s="375"/>
      <c r="K6" s="371"/>
      <c r="L6" s="402" t="s">
        <v>328</v>
      </c>
      <c r="M6" s="403"/>
      <c r="N6" s="403"/>
      <c r="O6" s="403"/>
      <c r="P6" s="403"/>
      <c r="Q6" s="403"/>
      <c r="R6" s="404"/>
      <c r="S6" s="405"/>
    </row>
    <row r="7" spans="1:19" ht="44.25" customHeight="1">
      <c r="A7" s="399" t="s">
        <v>59</v>
      </c>
      <c r="B7" s="399" t="s">
        <v>294</v>
      </c>
      <c r="C7" s="399" t="s">
        <v>297</v>
      </c>
      <c r="D7" s="399" t="s">
        <v>302</v>
      </c>
      <c r="E7" s="399" t="s">
        <v>304</v>
      </c>
      <c r="F7" s="396" t="s">
        <v>298</v>
      </c>
      <c r="G7" s="377"/>
      <c r="H7" s="378"/>
      <c r="I7" s="396" t="s">
        <v>299</v>
      </c>
      <c r="J7" s="379"/>
      <c r="K7" s="380"/>
      <c r="L7" s="396" t="s">
        <v>286</v>
      </c>
      <c r="M7" s="397"/>
      <c r="N7" s="398"/>
      <c r="O7" s="396" t="s">
        <v>300</v>
      </c>
      <c r="P7" s="397"/>
      <c r="Q7" s="398"/>
      <c r="R7" s="373" t="s">
        <v>364</v>
      </c>
      <c r="S7" s="373" t="s">
        <v>365</v>
      </c>
    </row>
    <row r="8" spans="1:19" ht="41.25" customHeight="1">
      <c r="A8" s="399"/>
      <c r="B8" s="399"/>
      <c r="C8" s="399"/>
      <c r="D8" s="399"/>
      <c r="E8" s="399"/>
      <c r="F8" s="257" t="s">
        <v>273</v>
      </c>
      <c r="G8" s="257" t="s">
        <v>276</v>
      </c>
      <c r="H8" s="258" t="s">
        <v>295</v>
      </c>
      <c r="I8" s="257" t="s">
        <v>273</v>
      </c>
      <c r="J8" s="257" t="s">
        <v>276</v>
      </c>
      <c r="K8" s="257" t="s">
        <v>295</v>
      </c>
      <c r="L8" s="257" t="s">
        <v>273</v>
      </c>
      <c r="M8" s="257" t="s">
        <v>276</v>
      </c>
      <c r="N8" s="257" t="s">
        <v>295</v>
      </c>
      <c r="O8" s="257" t="s">
        <v>273</v>
      </c>
      <c r="P8" s="257" t="s">
        <v>276</v>
      </c>
      <c r="Q8" s="257" t="s">
        <v>295</v>
      </c>
      <c r="R8" s="374"/>
      <c r="S8" s="374"/>
    </row>
    <row r="9" spans="1:19" ht="11.25" customHeight="1">
      <c r="A9" s="259">
        <v>1</v>
      </c>
      <c r="B9" s="259">
        <v>2</v>
      </c>
      <c r="C9" s="259">
        <v>3</v>
      </c>
      <c r="D9" s="259">
        <v>4</v>
      </c>
      <c r="E9" s="259">
        <v>5</v>
      </c>
      <c r="F9" s="259">
        <v>6</v>
      </c>
      <c r="G9" s="259">
        <v>7</v>
      </c>
      <c r="H9" s="259">
        <v>8</v>
      </c>
      <c r="I9" s="259">
        <v>9</v>
      </c>
      <c r="J9" s="259">
        <v>10</v>
      </c>
      <c r="K9" s="259">
        <v>11</v>
      </c>
      <c r="L9" s="259">
        <v>12</v>
      </c>
      <c r="M9" s="259">
        <v>13</v>
      </c>
      <c r="N9" s="259">
        <v>14</v>
      </c>
      <c r="O9" s="259">
        <v>15</v>
      </c>
      <c r="P9" s="259">
        <v>16</v>
      </c>
      <c r="Q9" s="259">
        <v>17</v>
      </c>
      <c r="R9" s="259">
        <v>18</v>
      </c>
      <c r="S9" s="259">
        <v>19</v>
      </c>
    </row>
    <row r="10" spans="1:19" ht="45">
      <c r="A10" s="260" t="s">
        <v>10</v>
      </c>
      <c r="B10" s="261" t="s">
        <v>349</v>
      </c>
      <c r="C10" s="260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</row>
    <row r="11" spans="1:19" s="74" customFormat="1" ht="10.5">
      <c r="A11" s="263"/>
      <c r="B11" s="263"/>
      <c r="C11" s="323">
        <v>400</v>
      </c>
      <c r="D11" s="264">
        <v>20000</v>
      </c>
      <c r="E11" s="264">
        <v>-3061.14</v>
      </c>
      <c r="F11" s="264">
        <v>346100</v>
      </c>
      <c r="G11" s="264">
        <v>300997.69</v>
      </c>
      <c r="H11" s="264">
        <f>ROUND(G11/F11*100,2)</f>
        <v>86.97</v>
      </c>
      <c r="I11" s="264">
        <v>60000</v>
      </c>
      <c r="J11" s="264">
        <v>46224.18</v>
      </c>
      <c r="K11" s="264">
        <f>ROUND(J11/I11*100,2)</f>
        <v>77.04</v>
      </c>
      <c r="L11" s="264">
        <v>346100</v>
      </c>
      <c r="M11" s="264">
        <v>298774.92</v>
      </c>
      <c r="N11" s="264">
        <f>ROUND(M11/L11*100,2)</f>
        <v>86.33</v>
      </c>
      <c r="O11" s="264"/>
      <c r="P11" s="264"/>
      <c r="Q11" s="264"/>
      <c r="R11" s="264">
        <v>20000</v>
      </c>
      <c r="S11" s="264">
        <v>-6046.5</v>
      </c>
    </row>
    <row r="12" spans="1:19" s="74" customFormat="1" ht="10.5">
      <c r="A12" s="263"/>
      <c r="B12" s="263"/>
      <c r="C12" s="323">
        <v>900</v>
      </c>
      <c r="D12" s="264"/>
      <c r="E12" s="264"/>
      <c r="F12" s="264">
        <v>44200</v>
      </c>
      <c r="G12" s="264">
        <v>38087.48</v>
      </c>
      <c r="H12" s="264">
        <f>ROUND(G12/F12*100,2)</f>
        <v>86.17</v>
      </c>
      <c r="I12" s="264"/>
      <c r="J12" s="264"/>
      <c r="K12" s="264"/>
      <c r="L12" s="264">
        <v>44200</v>
      </c>
      <c r="M12" s="264">
        <v>35836.28</v>
      </c>
      <c r="N12" s="264">
        <f>ROUND(M12/L12*100,2)</f>
        <v>81.08</v>
      </c>
      <c r="O12" s="264"/>
      <c r="P12" s="264"/>
      <c r="Q12" s="264"/>
      <c r="R12" s="264"/>
      <c r="S12" s="264"/>
    </row>
    <row r="13" spans="1:19" s="74" customFormat="1" ht="10.5">
      <c r="A13" s="263"/>
      <c r="B13" s="263"/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</row>
    <row r="14" spans="1:19" s="74" customFormat="1" ht="10.5">
      <c r="A14" s="265"/>
      <c r="B14" s="265"/>
      <c r="C14" s="265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</row>
    <row r="15" spans="1:19" s="74" customFormat="1" ht="10.5">
      <c r="A15" s="400" t="s">
        <v>296</v>
      </c>
      <c r="B15" s="376"/>
      <c r="C15" s="267"/>
      <c r="D15" s="268">
        <f>SUM(D11:D14)</f>
        <v>20000</v>
      </c>
      <c r="E15" s="268">
        <f>SUM(E11:E14)</f>
        <v>-3061.14</v>
      </c>
      <c r="F15" s="268">
        <f>SUM(F11:F14)</f>
        <v>390300</v>
      </c>
      <c r="G15" s="268">
        <f>SUM(G11:G14)</f>
        <v>339085.17</v>
      </c>
      <c r="H15" s="268">
        <f>ROUND(G15/F15*100,2)</f>
        <v>86.88</v>
      </c>
      <c r="I15" s="268">
        <f>SUM(I11:I14)</f>
        <v>60000</v>
      </c>
      <c r="J15" s="268">
        <f>SUM(J11:J14)</f>
        <v>46224.18</v>
      </c>
      <c r="K15" s="268">
        <f>ROUND(J15/I15*100,2)</f>
        <v>77.04</v>
      </c>
      <c r="L15" s="268">
        <f>SUM(L11:L14)</f>
        <v>390300</v>
      </c>
      <c r="M15" s="268">
        <f>SUM(M11:M14)</f>
        <v>334611.19999999995</v>
      </c>
      <c r="N15" s="268">
        <f>ROUND(M15/L15*100,2)</f>
        <v>85.73</v>
      </c>
      <c r="O15" s="268">
        <f>SUM(O11:O14)</f>
        <v>0</v>
      </c>
      <c r="P15" s="268">
        <f>SUM(P11:P14)</f>
        <v>0</v>
      </c>
      <c r="Q15" s="268">
        <v>0</v>
      </c>
      <c r="R15" s="268">
        <f>SUM(R11:R14)</f>
        <v>20000</v>
      </c>
      <c r="S15" s="268">
        <f>SUM(S11:S14)</f>
        <v>-6046.5</v>
      </c>
    </row>
    <row r="16" spans="1:18" ht="11.25">
      <c r="A16" s="269"/>
      <c r="B16" s="269"/>
      <c r="C16" s="269"/>
      <c r="D16" s="269"/>
      <c r="E16" s="269"/>
      <c r="F16" s="269"/>
      <c r="G16" s="269"/>
      <c r="H16" s="270"/>
      <c r="I16" s="269"/>
      <c r="J16" s="269"/>
      <c r="K16" s="269"/>
      <c r="L16" s="269"/>
      <c r="M16" s="269"/>
      <c r="N16" s="269"/>
      <c r="O16" s="269"/>
      <c r="P16" s="269"/>
      <c r="Q16" s="269"/>
      <c r="R16" s="269"/>
    </row>
    <row r="17" spans="1:18" ht="11.25">
      <c r="A17" s="269"/>
      <c r="B17" s="269"/>
      <c r="C17" s="269"/>
      <c r="D17" s="269"/>
      <c r="E17" s="269"/>
      <c r="F17" s="269"/>
      <c r="G17" s="269"/>
      <c r="H17" s="270"/>
      <c r="I17" s="269"/>
      <c r="J17" s="269"/>
      <c r="K17" s="269"/>
      <c r="L17" s="269"/>
      <c r="M17" s="269"/>
      <c r="N17" s="269"/>
      <c r="O17" s="269"/>
      <c r="P17" s="269"/>
      <c r="Q17" s="269"/>
      <c r="R17" s="269"/>
    </row>
    <row r="18" ht="11.25">
      <c r="E18" s="255" t="s">
        <v>303</v>
      </c>
    </row>
    <row r="23" ht="11.25">
      <c r="G23" s="255" t="s">
        <v>303</v>
      </c>
    </row>
  </sheetData>
  <mergeCells count="16">
    <mergeCell ref="A6:K6"/>
    <mergeCell ref="A3:R3"/>
    <mergeCell ref="A7:A8"/>
    <mergeCell ref="B7:B8"/>
    <mergeCell ref="C7:C8"/>
    <mergeCell ref="E7:E8"/>
    <mergeCell ref="R7:R8"/>
    <mergeCell ref="A4:S4"/>
    <mergeCell ref="L6:S6"/>
    <mergeCell ref="S7:S8"/>
    <mergeCell ref="O7:Q7"/>
    <mergeCell ref="D7:D8"/>
    <mergeCell ref="A15:B15"/>
    <mergeCell ref="F7:H7"/>
    <mergeCell ref="I7:K7"/>
    <mergeCell ref="L7:N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zoomScale="150" zoomScaleNormal="150" workbookViewId="0" topLeftCell="N1">
      <pane ySplit="6" topLeftCell="BM7" activePane="bottomLeft" state="frozen"/>
      <selection pane="topLeft" activeCell="B1" sqref="B1"/>
      <selection pane="bottomLeft" activeCell="AB21" sqref="AB21"/>
    </sheetView>
  </sheetViews>
  <sheetFormatPr defaultColWidth="9.00390625" defaultRowHeight="12.75"/>
  <cols>
    <col min="1" max="1" width="3.625" style="226" customWidth="1"/>
    <col min="2" max="2" width="4.125" style="227" customWidth="1"/>
    <col min="3" max="3" width="4.75390625" style="227" customWidth="1"/>
    <col min="4" max="4" width="6.75390625" style="229" customWidth="1"/>
    <col min="5" max="5" width="5.625" style="230" customWidth="1"/>
    <col min="6" max="6" width="4.375" style="231" customWidth="1"/>
    <col min="7" max="7" width="6.625" style="229" customWidth="1"/>
    <col min="8" max="8" width="6.00390625" style="230" customWidth="1"/>
    <col min="9" max="9" width="3.875" style="231" customWidth="1"/>
    <col min="10" max="10" width="5.75390625" style="229" customWidth="1"/>
    <col min="11" max="11" width="5.875" style="229" customWidth="1"/>
    <col min="12" max="12" width="3.75390625" style="229" customWidth="1"/>
    <col min="13" max="13" width="4.375" style="229" customWidth="1"/>
    <col min="14" max="14" width="4.625" style="229" customWidth="1"/>
    <col min="15" max="15" width="3.25390625" style="229" customWidth="1"/>
    <col min="16" max="16" width="4.75390625" style="229" customWidth="1"/>
    <col min="17" max="17" width="3.75390625" style="229" customWidth="1"/>
    <col min="18" max="18" width="3.375" style="229" customWidth="1"/>
    <col min="19" max="19" width="5.375" style="229" customWidth="1"/>
    <col min="20" max="20" width="5.25390625" style="229" customWidth="1"/>
    <col min="21" max="21" width="3.625" style="229" customWidth="1"/>
    <col min="22" max="22" width="5.375" style="229" customWidth="1"/>
    <col min="23" max="23" width="5.125" style="229" customWidth="1"/>
    <col min="24" max="24" width="3.625" style="229" customWidth="1"/>
    <col min="25" max="25" width="5.375" style="229" customWidth="1"/>
    <col min="26" max="26" width="5.75390625" style="229" customWidth="1"/>
    <col min="27" max="27" width="4.00390625" style="229" customWidth="1"/>
    <col min="28" max="28" width="7.375" style="229" customWidth="1"/>
    <col min="29" max="29" width="6.625" style="229" customWidth="1"/>
    <col min="30" max="30" width="4.125" style="229" customWidth="1"/>
    <col min="31" max="16384" width="9.125" style="207" customWidth="1"/>
  </cols>
  <sheetData>
    <row r="1" spans="4:30" s="180" customFormat="1" ht="16.5" customHeight="1"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406" t="s">
        <v>288</v>
      </c>
      <c r="AC1" s="407"/>
      <c r="AD1" s="181"/>
    </row>
    <row r="2" spans="1:30" s="171" customFormat="1" ht="11.25" customHeight="1">
      <c r="A2" s="415" t="s">
        <v>320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7"/>
      <c r="W2" s="417"/>
      <c r="X2" s="417"/>
      <c r="Y2" s="417"/>
      <c r="Z2" s="417"/>
      <c r="AA2" s="289"/>
      <c r="AB2" s="188"/>
      <c r="AC2" s="188"/>
      <c r="AD2" s="188"/>
    </row>
    <row r="3" spans="1:30" s="173" customFormat="1" ht="8.25" customHeight="1">
      <c r="A3" s="409"/>
      <c r="B3" s="410"/>
      <c r="C3" s="420"/>
      <c r="D3" s="421" t="s">
        <v>287</v>
      </c>
      <c r="E3" s="421"/>
      <c r="F3" s="421"/>
      <c r="G3" s="422" t="s">
        <v>286</v>
      </c>
      <c r="H3" s="422"/>
      <c r="I3" s="422"/>
      <c r="J3" s="423" t="s">
        <v>6</v>
      </c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5"/>
      <c r="W3" s="425"/>
      <c r="X3" s="425"/>
      <c r="Y3" s="425"/>
      <c r="Z3" s="426"/>
      <c r="AA3" s="284"/>
      <c r="AB3" s="408" t="s">
        <v>39</v>
      </c>
      <c r="AC3" s="408"/>
      <c r="AD3" s="408"/>
    </row>
    <row r="4" spans="1:30" s="173" customFormat="1" ht="8.25" customHeight="1">
      <c r="A4" s="409"/>
      <c r="B4" s="410"/>
      <c r="C4" s="420"/>
      <c r="D4" s="421"/>
      <c r="E4" s="421"/>
      <c r="F4" s="421"/>
      <c r="G4" s="422"/>
      <c r="H4" s="422"/>
      <c r="I4" s="422"/>
      <c r="J4" s="408" t="s">
        <v>37</v>
      </c>
      <c r="K4" s="408"/>
      <c r="L4" s="408"/>
      <c r="M4" s="408" t="s">
        <v>72</v>
      </c>
      <c r="N4" s="408"/>
      <c r="O4" s="408"/>
      <c r="P4" s="408"/>
      <c r="Q4" s="408"/>
      <c r="R4" s="408"/>
      <c r="S4" s="408"/>
      <c r="T4" s="408"/>
      <c r="U4" s="408"/>
      <c r="V4" s="414"/>
      <c r="W4" s="414"/>
      <c r="X4" s="414"/>
      <c r="Y4" s="414"/>
      <c r="Z4" s="414"/>
      <c r="AA4" s="414"/>
      <c r="AB4" s="408"/>
      <c r="AC4" s="408"/>
      <c r="AD4" s="408"/>
    </row>
    <row r="5" spans="1:30" s="173" customFormat="1" ht="15" customHeight="1">
      <c r="A5" s="409"/>
      <c r="B5" s="410"/>
      <c r="C5" s="420"/>
      <c r="D5" s="421"/>
      <c r="E5" s="421"/>
      <c r="F5" s="421"/>
      <c r="G5" s="422"/>
      <c r="H5" s="422"/>
      <c r="I5" s="422"/>
      <c r="J5" s="408"/>
      <c r="K5" s="408"/>
      <c r="L5" s="408"/>
      <c r="M5" s="408" t="s">
        <v>317</v>
      </c>
      <c r="N5" s="408"/>
      <c r="O5" s="408"/>
      <c r="P5" s="408" t="s">
        <v>318</v>
      </c>
      <c r="Q5" s="408"/>
      <c r="R5" s="408"/>
      <c r="S5" s="408" t="s">
        <v>319</v>
      </c>
      <c r="T5" s="408"/>
      <c r="U5" s="408"/>
      <c r="V5" s="411" t="s">
        <v>315</v>
      </c>
      <c r="W5" s="412"/>
      <c r="X5" s="413"/>
      <c r="Y5" s="411" t="s">
        <v>316</v>
      </c>
      <c r="Z5" s="412"/>
      <c r="AA5" s="413"/>
      <c r="AB5" s="408"/>
      <c r="AC5" s="408"/>
      <c r="AD5" s="408"/>
    </row>
    <row r="6" spans="1:30" s="179" customFormat="1" ht="12" customHeight="1">
      <c r="A6" s="409"/>
      <c r="B6" s="410"/>
      <c r="C6" s="420"/>
      <c r="D6" s="174" t="s">
        <v>273</v>
      </c>
      <c r="E6" s="174" t="s">
        <v>274</v>
      </c>
      <c r="F6" s="175" t="s">
        <v>275</v>
      </c>
      <c r="G6" s="174" t="s">
        <v>273</v>
      </c>
      <c r="H6" s="174" t="s">
        <v>274</v>
      </c>
      <c r="I6" s="175" t="s">
        <v>275</v>
      </c>
      <c r="J6" s="176" t="s">
        <v>273</v>
      </c>
      <c r="K6" s="176" t="s">
        <v>276</v>
      </c>
      <c r="L6" s="176" t="s">
        <v>275</v>
      </c>
      <c r="M6" s="177" t="s">
        <v>273</v>
      </c>
      <c r="N6" s="177" t="s">
        <v>276</v>
      </c>
      <c r="O6" s="177" t="s">
        <v>275</v>
      </c>
      <c r="P6" s="177" t="s">
        <v>273</v>
      </c>
      <c r="Q6" s="178" t="s">
        <v>277</v>
      </c>
      <c r="R6" s="177" t="s">
        <v>275</v>
      </c>
      <c r="S6" s="177" t="s">
        <v>273</v>
      </c>
      <c r="T6" s="177" t="s">
        <v>276</v>
      </c>
      <c r="U6" s="177" t="s">
        <v>275</v>
      </c>
      <c r="V6" s="177" t="s">
        <v>273</v>
      </c>
      <c r="W6" s="177" t="s">
        <v>276</v>
      </c>
      <c r="X6" s="177" t="s">
        <v>275</v>
      </c>
      <c r="Y6" s="177" t="s">
        <v>273</v>
      </c>
      <c r="Z6" s="177" t="s">
        <v>276</v>
      </c>
      <c r="AA6" s="177" t="s">
        <v>275</v>
      </c>
      <c r="AB6" s="177" t="s">
        <v>273</v>
      </c>
      <c r="AC6" s="177" t="s">
        <v>276</v>
      </c>
      <c r="AD6" s="177" t="s">
        <v>275</v>
      </c>
    </row>
    <row r="7" spans="1:30" s="294" customFormat="1" ht="12" customHeight="1">
      <c r="A7" s="290">
        <v>1</v>
      </c>
      <c r="B7" s="290">
        <v>2</v>
      </c>
      <c r="C7" s="290">
        <v>3</v>
      </c>
      <c r="D7" s="291">
        <v>4</v>
      </c>
      <c r="E7" s="291">
        <v>5</v>
      </c>
      <c r="F7" s="292">
        <v>6</v>
      </c>
      <c r="G7" s="291">
        <v>7</v>
      </c>
      <c r="H7" s="291">
        <v>8</v>
      </c>
      <c r="I7" s="292">
        <v>9</v>
      </c>
      <c r="J7" s="293">
        <v>10</v>
      </c>
      <c r="K7" s="293">
        <v>11</v>
      </c>
      <c r="L7" s="295">
        <v>12</v>
      </c>
      <c r="M7" s="292">
        <v>13</v>
      </c>
      <c r="N7" s="292">
        <v>14</v>
      </c>
      <c r="O7" s="296">
        <v>15</v>
      </c>
      <c r="P7" s="292">
        <v>16</v>
      </c>
      <c r="Q7" s="291">
        <v>17</v>
      </c>
      <c r="R7" s="296">
        <v>18</v>
      </c>
      <c r="S7" s="292">
        <v>19</v>
      </c>
      <c r="T7" s="292">
        <v>20</v>
      </c>
      <c r="U7" s="296">
        <v>21</v>
      </c>
      <c r="V7" s="292">
        <v>22</v>
      </c>
      <c r="W7" s="292">
        <v>23</v>
      </c>
      <c r="X7" s="296">
        <v>24</v>
      </c>
      <c r="Y7" s="292">
        <v>25</v>
      </c>
      <c r="Z7" s="292">
        <v>26</v>
      </c>
      <c r="AA7" s="296">
        <v>27</v>
      </c>
      <c r="AB7" s="296">
        <v>28</v>
      </c>
      <c r="AC7" s="296">
        <v>29</v>
      </c>
      <c r="AD7" s="296">
        <v>30</v>
      </c>
    </row>
    <row r="8" spans="1:30" ht="12.75" customHeight="1">
      <c r="A8" s="202">
        <v>801</v>
      </c>
      <c r="B8" s="203">
        <v>80113</v>
      </c>
      <c r="C8" s="203"/>
      <c r="D8" s="205"/>
      <c r="E8" s="205"/>
      <c r="F8" s="233"/>
      <c r="G8" s="205">
        <v>16000</v>
      </c>
      <c r="H8" s="205">
        <v>16000</v>
      </c>
      <c r="I8" s="205">
        <f aca="true" t="shared" si="0" ref="I8:I15">ROUND((H8/G8)*100,2)</f>
        <v>100</v>
      </c>
      <c r="J8" s="205">
        <v>16000</v>
      </c>
      <c r="K8" s="205">
        <v>16000</v>
      </c>
      <c r="L8" s="205">
        <f>ROUND((K8/J8)*100,2)</f>
        <v>100</v>
      </c>
      <c r="M8" s="206"/>
      <c r="N8" s="206"/>
      <c r="O8" s="205"/>
      <c r="P8" s="206"/>
      <c r="Q8" s="206"/>
      <c r="R8" s="205"/>
      <c r="S8" s="206">
        <v>16000</v>
      </c>
      <c r="T8" s="206">
        <v>16000</v>
      </c>
      <c r="U8" s="205">
        <f>ROUND((T8/S8)*100,2)</f>
        <v>100</v>
      </c>
      <c r="V8" s="206"/>
      <c r="W8" s="206"/>
      <c r="X8" s="205"/>
      <c r="Y8" s="206"/>
      <c r="Z8" s="206"/>
      <c r="AA8" s="205"/>
      <c r="AB8" s="205"/>
      <c r="AC8" s="205"/>
      <c r="AD8" s="205"/>
    </row>
    <row r="9" spans="1:30" ht="12.75" customHeight="1">
      <c r="A9" s="202">
        <v>600</v>
      </c>
      <c r="B9" s="203">
        <v>60014</v>
      </c>
      <c r="C9" s="203"/>
      <c r="D9" s="205"/>
      <c r="E9" s="205"/>
      <c r="F9" s="233"/>
      <c r="G9" s="205">
        <v>35058</v>
      </c>
      <c r="H9" s="205">
        <v>35058</v>
      </c>
      <c r="I9" s="205">
        <f t="shared" si="0"/>
        <v>100</v>
      </c>
      <c r="J9" s="205">
        <v>35058</v>
      </c>
      <c r="K9" s="205">
        <v>35058</v>
      </c>
      <c r="L9" s="205">
        <f>ROUND((K9/J9)*100,2)</f>
        <v>100</v>
      </c>
      <c r="M9" s="206"/>
      <c r="N9" s="206"/>
      <c r="O9" s="205"/>
      <c r="P9" s="206"/>
      <c r="Q9" s="206"/>
      <c r="R9" s="205"/>
      <c r="S9" s="206">
        <v>35058</v>
      </c>
      <c r="T9" s="206">
        <v>35058</v>
      </c>
      <c r="U9" s="205">
        <f>ROUND((T9/S9)*100,2)</f>
        <v>100</v>
      </c>
      <c r="V9" s="206"/>
      <c r="W9" s="206"/>
      <c r="X9" s="205"/>
      <c r="Y9" s="206"/>
      <c r="Z9" s="206"/>
      <c r="AA9" s="205"/>
      <c r="AB9" s="205"/>
      <c r="AC9" s="205"/>
      <c r="AD9" s="205"/>
    </row>
    <row r="10" spans="1:30" ht="12.75" customHeight="1">
      <c r="A10" s="202">
        <v>754</v>
      </c>
      <c r="B10" s="203">
        <v>75411</v>
      </c>
      <c r="C10" s="203"/>
      <c r="D10" s="205"/>
      <c r="E10" s="205"/>
      <c r="F10" s="233"/>
      <c r="G10" s="205">
        <v>20000</v>
      </c>
      <c r="H10" s="205">
        <v>20000</v>
      </c>
      <c r="I10" s="205">
        <f t="shared" si="0"/>
        <v>100</v>
      </c>
      <c r="J10" s="205"/>
      <c r="K10" s="205"/>
      <c r="L10" s="205"/>
      <c r="M10" s="206"/>
      <c r="N10" s="206"/>
      <c r="O10" s="205"/>
      <c r="P10" s="206"/>
      <c r="Q10" s="206"/>
      <c r="R10" s="205"/>
      <c r="S10" s="206"/>
      <c r="T10" s="206"/>
      <c r="U10" s="205"/>
      <c r="V10" s="206"/>
      <c r="W10" s="206"/>
      <c r="X10" s="205"/>
      <c r="Y10" s="206"/>
      <c r="Z10" s="206"/>
      <c r="AA10" s="205"/>
      <c r="AB10" s="205">
        <v>20000</v>
      </c>
      <c r="AC10" s="205">
        <v>20000</v>
      </c>
      <c r="AD10" s="205">
        <f>ROUND((AC10/AB10)*100,2)</f>
        <v>100</v>
      </c>
    </row>
    <row r="11" spans="1:30" ht="15.75" customHeight="1">
      <c r="A11" s="202">
        <v>900</v>
      </c>
      <c r="B11" s="203">
        <v>90001</v>
      </c>
      <c r="C11" s="203"/>
      <c r="D11" s="205"/>
      <c r="E11" s="205"/>
      <c r="F11" s="205"/>
      <c r="G11" s="205">
        <v>30000</v>
      </c>
      <c r="H11" s="205">
        <v>30000</v>
      </c>
      <c r="I11" s="205">
        <f t="shared" si="0"/>
        <v>100</v>
      </c>
      <c r="J11" s="205"/>
      <c r="K11" s="205"/>
      <c r="L11" s="205"/>
      <c r="M11" s="206"/>
      <c r="N11" s="206"/>
      <c r="O11" s="206"/>
      <c r="P11" s="206"/>
      <c r="Q11" s="206"/>
      <c r="R11" s="205"/>
      <c r="S11" s="206"/>
      <c r="T11" s="206"/>
      <c r="U11" s="206"/>
      <c r="V11" s="206"/>
      <c r="W11" s="206"/>
      <c r="X11" s="206"/>
      <c r="Y11" s="206"/>
      <c r="Z11" s="206"/>
      <c r="AA11" s="206"/>
      <c r="AB11" s="206">
        <v>30000</v>
      </c>
      <c r="AC11" s="206">
        <v>30000</v>
      </c>
      <c r="AD11" s="205">
        <f>ROUND((AC11/AB11)*100,2)</f>
        <v>100</v>
      </c>
    </row>
    <row r="12" spans="1:30" ht="15.75" customHeight="1">
      <c r="A12" s="202"/>
      <c r="B12" s="203"/>
      <c r="C12" s="232"/>
      <c r="D12" s="205"/>
      <c r="E12" s="205"/>
      <c r="F12" s="205"/>
      <c r="G12" s="205"/>
      <c r="H12" s="205"/>
      <c r="I12" s="205"/>
      <c r="J12" s="205"/>
      <c r="K12" s="205"/>
      <c r="L12" s="205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0" ht="15.75" customHeight="1">
      <c r="A13" s="202"/>
      <c r="B13" s="203"/>
      <c r="C13" s="232"/>
      <c r="D13" s="205"/>
      <c r="E13" s="205"/>
      <c r="F13" s="205"/>
      <c r="G13" s="205"/>
      <c r="H13" s="205"/>
      <c r="I13" s="205"/>
      <c r="J13" s="205"/>
      <c r="K13" s="205"/>
      <c r="L13" s="205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0" ht="15.75" customHeight="1">
      <c r="A14" s="202"/>
      <c r="B14" s="203"/>
      <c r="C14" s="232"/>
      <c r="D14" s="205"/>
      <c r="E14" s="205"/>
      <c r="F14" s="205"/>
      <c r="G14" s="205"/>
      <c r="H14" s="205"/>
      <c r="I14" s="205"/>
      <c r="J14" s="205"/>
      <c r="K14" s="205"/>
      <c r="L14" s="205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0" s="185" customFormat="1" ht="18" customHeight="1">
      <c r="A15" s="418" t="s">
        <v>348</v>
      </c>
      <c r="B15" s="419"/>
      <c r="C15" s="419"/>
      <c r="D15" s="172">
        <f>SUM(D8:D11)</f>
        <v>0</v>
      </c>
      <c r="E15" s="172">
        <f>SUM(E8:E11)</f>
        <v>0</v>
      </c>
      <c r="F15" s="196">
        <v>0</v>
      </c>
      <c r="G15" s="172">
        <f>SUM(G8:G11)</f>
        <v>101058</v>
      </c>
      <c r="H15" s="172">
        <f>SUM(H8:H11)</f>
        <v>101058</v>
      </c>
      <c r="I15" s="196">
        <f t="shared" si="0"/>
        <v>100</v>
      </c>
      <c r="J15" s="172">
        <f>SUM(J8:J11)</f>
        <v>51058</v>
      </c>
      <c r="K15" s="172">
        <f>SUM(K8:K11)</f>
        <v>51058</v>
      </c>
      <c r="L15" s="196">
        <f>ROUND((K15/J15)*100,2)</f>
        <v>100</v>
      </c>
      <c r="M15" s="172">
        <f>SUM(M8:M11)</f>
        <v>0</v>
      </c>
      <c r="N15" s="172">
        <f>SUM(N8:N11)</f>
        <v>0</v>
      </c>
      <c r="O15" s="196">
        <v>0</v>
      </c>
      <c r="P15" s="172">
        <f>SUM(P8:P11)</f>
        <v>0</v>
      </c>
      <c r="Q15" s="172">
        <f>SUM(Q8:Q11)</f>
        <v>0</v>
      </c>
      <c r="R15" s="196">
        <v>0</v>
      </c>
      <c r="S15" s="172">
        <f>SUM(S8:S11)</f>
        <v>51058</v>
      </c>
      <c r="T15" s="172">
        <f>SUM(T8:T11)</f>
        <v>51058</v>
      </c>
      <c r="U15" s="196">
        <f>ROUND((T15/S15)*100,2)</f>
        <v>100</v>
      </c>
      <c r="V15" s="172">
        <f>SUM(V8:V11)</f>
        <v>0</v>
      </c>
      <c r="W15" s="172">
        <f>SUM(W8:W11)</f>
        <v>0</v>
      </c>
      <c r="X15" s="196">
        <v>0</v>
      </c>
      <c r="Y15" s="172">
        <v>0</v>
      </c>
      <c r="Z15" s="172">
        <f>SUM(Z8:Z11)</f>
        <v>0</v>
      </c>
      <c r="AA15" s="196">
        <v>0</v>
      </c>
      <c r="AB15" s="172">
        <f>SUM(AB8:AB11)</f>
        <v>50000</v>
      </c>
      <c r="AC15" s="172">
        <f>SUM(AC8:AC11)</f>
        <v>50000</v>
      </c>
      <c r="AD15" s="196">
        <f>ROUND((AC15/AB15)*100,2)</f>
        <v>100</v>
      </c>
    </row>
    <row r="20" ht="8.25">
      <c r="AC20" s="229" t="s">
        <v>303</v>
      </c>
    </row>
  </sheetData>
  <mergeCells count="17">
    <mergeCell ref="M5:O5"/>
    <mergeCell ref="P5:R5"/>
    <mergeCell ref="A15:C15"/>
    <mergeCell ref="C3:C6"/>
    <mergeCell ref="D3:F5"/>
    <mergeCell ref="G3:I5"/>
    <mergeCell ref="J3:Z3"/>
    <mergeCell ref="AB1:AC1"/>
    <mergeCell ref="AB3:AD5"/>
    <mergeCell ref="A3:A6"/>
    <mergeCell ref="B3:B6"/>
    <mergeCell ref="V5:X5"/>
    <mergeCell ref="Y5:AA5"/>
    <mergeCell ref="M4:AA4"/>
    <mergeCell ref="A2:Z2"/>
    <mergeCell ref="S5:U5"/>
    <mergeCell ref="J4:L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="150" zoomScaleNormal="150" workbookViewId="0" topLeftCell="A1">
      <pane ySplit="6" topLeftCell="BM7" activePane="bottomLeft" state="frozen"/>
      <selection pane="topLeft" activeCell="B1" sqref="B1"/>
      <selection pane="bottomLeft" activeCell="G19" sqref="G19"/>
    </sheetView>
  </sheetViews>
  <sheetFormatPr defaultColWidth="9.00390625" defaultRowHeight="12.75"/>
  <cols>
    <col min="1" max="1" width="3.625" style="226" customWidth="1"/>
    <col min="2" max="2" width="4.125" style="227" customWidth="1"/>
    <col min="3" max="3" width="4.75390625" style="227" customWidth="1"/>
    <col min="4" max="4" width="8.00390625" style="229" customWidth="1"/>
    <col min="5" max="5" width="6.875" style="230" customWidth="1"/>
    <col min="6" max="6" width="3.875" style="231" customWidth="1"/>
    <col min="7" max="7" width="7.875" style="229" customWidth="1"/>
    <col min="8" max="8" width="7.125" style="230" customWidth="1"/>
    <col min="9" max="9" width="4.00390625" style="231" customWidth="1"/>
    <col min="10" max="10" width="6.75390625" style="229" customWidth="1"/>
    <col min="11" max="11" width="6.875" style="229" customWidth="1"/>
    <col min="12" max="12" width="4.125" style="229" customWidth="1"/>
    <col min="13" max="13" width="5.625" style="229" customWidth="1"/>
    <col min="14" max="14" width="6.25390625" style="229" customWidth="1"/>
    <col min="15" max="15" width="4.625" style="229" customWidth="1"/>
    <col min="16" max="16" width="6.625" style="229" customWidth="1"/>
    <col min="17" max="17" width="5.25390625" style="229" customWidth="1"/>
    <col min="18" max="18" width="3.875" style="229" customWidth="1"/>
    <col min="19" max="19" width="4.00390625" style="229" customWidth="1"/>
    <col min="20" max="20" width="4.75390625" style="229" customWidth="1"/>
    <col min="21" max="21" width="3.25390625" style="229" customWidth="1"/>
    <col min="22" max="22" width="4.00390625" style="229" customWidth="1"/>
    <col min="23" max="23" width="4.75390625" style="229" customWidth="1"/>
    <col min="24" max="24" width="3.25390625" style="229" customWidth="1"/>
    <col min="25" max="25" width="4.00390625" style="229" customWidth="1"/>
    <col min="26" max="26" width="4.75390625" style="229" customWidth="1"/>
    <col min="27" max="27" width="3.25390625" style="229" customWidth="1"/>
    <col min="28" max="28" width="3.375" style="229" customWidth="1"/>
    <col min="29" max="29" width="4.25390625" style="229" customWidth="1"/>
    <col min="30" max="30" width="3.625" style="229" customWidth="1"/>
    <col min="31" max="16384" width="9.125" style="207" customWidth="1"/>
  </cols>
  <sheetData>
    <row r="1" spans="4:30" s="180" customFormat="1" ht="16.5" customHeight="1"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446" t="s">
        <v>321</v>
      </c>
      <c r="AD1" s="401"/>
    </row>
    <row r="2" spans="1:30" s="171" customFormat="1" ht="11.25" customHeight="1">
      <c r="A2" s="427" t="s">
        <v>308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</row>
    <row r="3" spans="1:30" s="173" customFormat="1" ht="8.25" customHeight="1">
      <c r="A3" s="409" t="s">
        <v>2</v>
      </c>
      <c r="B3" s="410" t="s">
        <v>3</v>
      </c>
      <c r="C3" s="428" t="s">
        <v>4</v>
      </c>
      <c r="D3" s="429" t="s">
        <v>287</v>
      </c>
      <c r="E3" s="430"/>
      <c r="F3" s="431"/>
      <c r="G3" s="429" t="s">
        <v>286</v>
      </c>
      <c r="H3" s="430"/>
      <c r="I3" s="431"/>
      <c r="J3" s="423" t="s">
        <v>6</v>
      </c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5"/>
      <c r="W3" s="425"/>
      <c r="X3" s="425"/>
      <c r="Y3" s="425"/>
      <c r="Z3" s="425"/>
      <c r="AA3" s="426"/>
      <c r="AB3" s="439" t="s">
        <v>39</v>
      </c>
      <c r="AC3" s="440"/>
      <c r="AD3" s="441"/>
    </row>
    <row r="4" spans="1:30" s="173" customFormat="1" ht="8.25" customHeight="1">
      <c r="A4" s="409"/>
      <c r="B4" s="410"/>
      <c r="C4" s="420"/>
      <c r="D4" s="432"/>
      <c r="E4" s="433"/>
      <c r="F4" s="434"/>
      <c r="G4" s="432"/>
      <c r="H4" s="433"/>
      <c r="I4" s="434"/>
      <c r="J4" s="439" t="s">
        <v>37</v>
      </c>
      <c r="K4" s="440"/>
      <c r="L4" s="441"/>
      <c r="M4" s="423" t="s">
        <v>72</v>
      </c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38"/>
      <c r="AB4" s="447"/>
      <c r="AC4" s="448"/>
      <c r="AD4" s="449"/>
    </row>
    <row r="5" spans="1:30" s="173" customFormat="1" ht="15" customHeight="1">
      <c r="A5" s="409"/>
      <c r="B5" s="410"/>
      <c r="C5" s="420"/>
      <c r="D5" s="435"/>
      <c r="E5" s="436"/>
      <c r="F5" s="437"/>
      <c r="G5" s="435"/>
      <c r="H5" s="436"/>
      <c r="I5" s="437"/>
      <c r="J5" s="442"/>
      <c r="K5" s="443"/>
      <c r="L5" s="444"/>
      <c r="M5" s="423" t="s">
        <v>317</v>
      </c>
      <c r="N5" s="424"/>
      <c r="O5" s="438"/>
      <c r="P5" s="423" t="s">
        <v>318</v>
      </c>
      <c r="Q5" s="424"/>
      <c r="R5" s="438"/>
      <c r="S5" s="423" t="s">
        <v>319</v>
      </c>
      <c r="T5" s="424"/>
      <c r="U5" s="438"/>
      <c r="V5" s="445" t="s">
        <v>322</v>
      </c>
      <c r="W5" s="445"/>
      <c r="X5" s="445"/>
      <c r="Y5" s="445" t="s">
        <v>323</v>
      </c>
      <c r="Z5" s="445"/>
      <c r="AA5" s="445"/>
      <c r="AB5" s="442"/>
      <c r="AC5" s="443"/>
      <c r="AD5" s="444"/>
    </row>
    <row r="6" spans="1:30" s="179" customFormat="1" ht="12" customHeight="1">
      <c r="A6" s="409"/>
      <c r="B6" s="410"/>
      <c r="C6" s="420"/>
      <c r="D6" s="178" t="s">
        <v>273</v>
      </c>
      <c r="E6" s="178" t="s">
        <v>274</v>
      </c>
      <c r="F6" s="177" t="s">
        <v>275</v>
      </c>
      <c r="G6" s="178" t="s">
        <v>273</v>
      </c>
      <c r="H6" s="178" t="s">
        <v>274</v>
      </c>
      <c r="I6" s="177" t="s">
        <v>275</v>
      </c>
      <c r="J6" s="176" t="s">
        <v>273</v>
      </c>
      <c r="K6" s="176" t="s">
        <v>276</v>
      </c>
      <c r="L6" s="176" t="s">
        <v>275</v>
      </c>
      <c r="M6" s="177" t="s">
        <v>273</v>
      </c>
      <c r="N6" s="177" t="s">
        <v>276</v>
      </c>
      <c r="O6" s="177" t="s">
        <v>275</v>
      </c>
      <c r="P6" s="177" t="s">
        <v>273</v>
      </c>
      <c r="Q6" s="178" t="s">
        <v>277</v>
      </c>
      <c r="R6" s="177" t="s">
        <v>275</v>
      </c>
      <c r="S6" s="177" t="s">
        <v>273</v>
      </c>
      <c r="T6" s="177" t="s">
        <v>276</v>
      </c>
      <c r="U6" s="177" t="s">
        <v>275</v>
      </c>
      <c r="V6" s="177" t="s">
        <v>273</v>
      </c>
      <c r="W6" s="177" t="s">
        <v>276</v>
      </c>
      <c r="X6" s="177" t="s">
        <v>275</v>
      </c>
      <c r="Y6" s="177" t="s">
        <v>273</v>
      </c>
      <c r="Z6" s="177" t="s">
        <v>276</v>
      </c>
      <c r="AA6" s="177" t="s">
        <v>275</v>
      </c>
      <c r="AB6" s="177" t="s">
        <v>273</v>
      </c>
      <c r="AC6" s="177" t="s">
        <v>276</v>
      </c>
      <c r="AD6" s="177" t="s">
        <v>275</v>
      </c>
    </row>
    <row r="7" spans="1:30" s="294" customFormat="1" ht="12" customHeight="1">
      <c r="A7" s="290">
        <v>1</v>
      </c>
      <c r="B7" s="290">
        <v>2</v>
      </c>
      <c r="C7" s="290">
        <v>3</v>
      </c>
      <c r="D7" s="291">
        <v>4</v>
      </c>
      <c r="E7" s="291">
        <v>5</v>
      </c>
      <c r="F7" s="292">
        <v>6</v>
      </c>
      <c r="G7" s="291">
        <v>7</v>
      </c>
      <c r="H7" s="291">
        <v>8</v>
      </c>
      <c r="I7" s="292">
        <v>9</v>
      </c>
      <c r="J7" s="293">
        <v>10</v>
      </c>
      <c r="K7" s="293">
        <v>11</v>
      </c>
      <c r="L7" s="293">
        <v>12</v>
      </c>
      <c r="M7" s="292">
        <v>13</v>
      </c>
      <c r="N7" s="292">
        <v>14</v>
      </c>
      <c r="O7" s="292">
        <v>15</v>
      </c>
      <c r="P7" s="292">
        <v>16</v>
      </c>
      <c r="Q7" s="291">
        <v>17</v>
      </c>
      <c r="R7" s="292">
        <v>18</v>
      </c>
      <c r="S7" s="292">
        <v>19</v>
      </c>
      <c r="T7" s="292">
        <v>20</v>
      </c>
      <c r="U7" s="292">
        <v>21</v>
      </c>
      <c r="V7" s="292">
        <v>22</v>
      </c>
      <c r="W7" s="292">
        <v>23</v>
      </c>
      <c r="X7" s="292">
        <v>24</v>
      </c>
      <c r="Y7" s="292">
        <v>25</v>
      </c>
      <c r="Z7" s="292">
        <v>26</v>
      </c>
      <c r="AA7" s="292">
        <v>27</v>
      </c>
      <c r="AB7" s="292">
        <v>28</v>
      </c>
      <c r="AC7" s="292">
        <v>29</v>
      </c>
      <c r="AD7" s="292">
        <v>30</v>
      </c>
    </row>
    <row r="8" spans="1:30" s="279" customFormat="1" ht="12" customHeight="1">
      <c r="A8" s="202">
        <v>10</v>
      </c>
      <c r="B8" s="203">
        <v>1095</v>
      </c>
      <c r="C8" s="278">
        <v>2010</v>
      </c>
      <c r="D8" s="281">
        <v>6278</v>
      </c>
      <c r="E8" s="281">
        <v>6276.79</v>
      </c>
      <c r="F8" s="205">
        <f aca="true" t="shared" si="0" ref="F8:F15">ROUND((E8/D8)*100,2)</f>
        <v>99.98</v>
      </c>
      <c r="G8" s="281">
        <v>6278</v>
      </c>
      <c r="H8" s="281">
        <v>6276.79</v>
      </c>
      <c r="I8" s="205">
        <f>ROUND((H8/G8)*100,2)</f>
        <v>99.98</v>
      </c>
      <c r="J8" s="280">
        <v>6278</v>
      </c>
      <c r="K8" s="280">
        <v>6276.79</v>
      </c>
      <c r="L8" s="205">
        <f aca="true" t="shared" si="1" ref="L8:L15">ROUND((K8/J8)*100,2)</f>
        <v>99.98</v>
      </c>
      <c r="M8" s="280"/>
      <c r="N8" s="280"/>
      <c r="O8" s="280"/>
      <c r="P8" s="280"/>
      <c r="Q8" s="281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</row>
    <row r="9" spans="1:30" ht="8.25">
      <c r="A9" s="202">
        <v>750</v>
      </c>
      <c r="B9" s="203">
        <v>75011</v>
      </c>
      <c r="C9" s="278">
        <v>2010</v>
      </c>
      <c r="D9" s="205">
        <v>40924</v>
      </c>
      <c r="E9" s="205">
        <v>40924</v>
      </c>
      <c r="F9" s="205">
        <f t="shared" si="0"/>
        <v>100</v>
      </c>
      <c r="G9" s="205">
        <v>40924</v>
      </c>
      <c r="H9" s="205">
        <v>40924</v>
      </c>
      <c r="I9" s="205">
        <f aca="true" t="shared" si="2" ref="I9:I15">ROUND((H9/G9)*100,2)</f>
        <v>100</v>
      </c>
      <c r="J9" s="205">
        <v>40924</v>
      </c>
      <c r="K9" s="205">
        <v>40924</v>
      </c>
      <c r="L9" s="205">
        <f t="shared" si="1"/>
        <v>100</v>
      </c>
      <c r="M9" s="206">
        <v>13200</v>
      </c>
      <c r="N9" s="206">
        <v>13200</v>
      </c>
      <c r="O9" s="205">
        <f>ROUND((N9/M9)*100,2)</f>
        <v>100</v>
      </c>
      <c r="P9" s="206">
        <v>2714</v>
      </c>
      <c r="Q9" s="206">
        <v>2714</v>
      </c>
      <c r="R9" s="205">
        <f>ROUND((Q9/P9)*100,2)</f>
        <v>100</v>
      </c>
      <c r="S9" s="206"/>
      <c r="T9" s="206"/>
      <c r="U9" s="206"/>
      <c r="V9" s="206"/>
      <c r="W9" s="206"/>
      <c r="X9" s="206"/>
      <c r="Y9" s="206"/>
      <c r="Z9" s="206"/>
      <c r="AA9" s="206"/>
      <c r="AB9" s="205"/>
      <c r="AC9" s="205"/>
      <c r="AD9" s="205"/>
    </row>
    <row r="10" spans="1:30" ht="8.25">
      <c r="A10" s="202">
        <v>751</v>
      </c>
      <c r="B10" s="203">
        <v>75101</v>
      </c>
      <c r="C10" s="278">
        <v>2010</v>
      </c>
      <c r="D10" s="205">
        <v>1043</v>
      </c>
      <c r="E10" s="205">
        <v>1043</v>
      </c>
      <c r="F10" s="205">
        <f t="shared" si="0"/>
        <v>100</v>
      </c>
      <c r="G10" s="205">
        <v>1043</v>
      </c>
      <c r="H10" s="205">
        <v>1043</v>
      </c>
      <c r="I10" s="205">
        <f t="shared" si="2"/>
        <v>100</v>
      </c>
      <c r="J10" s="205">
        <v>1043</v>
      </c>
      <c r="K10" s="205">
        <v>1043</v>
      </c>
      <c r="L10" s="205">
        <f t="shared" si="1"/>
        <v>100</v>
      </c>
      <c r="M10" s="206"/>
      <c r="N10" s="206"/>
      <c r="O10" s="205"/>
      <c r="P10" s="206"/>
      <c r="Q10" s="206"/>
      <c r="R10" s="205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0" ht="8.25">
      <c r="A11" s="202">
        <v>751</v>
      </c>
      <c r="B11" s="203">
        <v>75108</v>
      </c>
      <c r="C11" s="278">
        <v>2010</v>
      </c>
      <c r="D11" s="205">
        <v>11576</v>
      </c>
      <c r="E11" s="205">
        <v>11171</v>
      </c>
      <c r="F11" s="205">
        <f t="shared" si="0"/>
        <v>96.5</v>
      </c>
      <c r="G11" s="205">
        <v>11576</v>
      </c>
      <c r="H11" s="205">
        <v>11171</v>
      </c>
      <c r="I11" s="205">
        <f t="shared" si="2"/>
        <v>96.5</v>
      </c>
      <c r="J11" s="205">
        <v>11576</v>
      </c>
      <c r="K11" s="205">
        <v>11171</v>
      </c>
      <c r="L11" s="205">
        <f t="shared" si="1"/>
        <v>96.5</v>
      </c>
      <c r="M11" s="206">
        <v>2690</v>
      </c>
      <c r="N11" s="206">
        <v>2690</v>
      </c>
      <c r="O11" s="205">
        <f>ROUND((N11/M11)*100,2)</f>
        <v>100</v>
      </c>
      <c r="P11" s="206">
        <v>525.91</v>
      </c>
      <c r="Q11" s="206">
        <v>525.91</v>
      </c>
      <c r="R11" s="205">
        <f>ROUND((Q11/P11)*100,2)</f>
        <v>100</v>
      </c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0" ht="37.5" customHeight="1">
      <c r="A12" s="202">
        <v>852</v>
      </c>
      <c r="B12" s="203">
        <v>85212</v>
      </c>
      <c r="C12" s="278">
        <v>2010</v>
      </c>
      <c r="D12" s="205">
        <v>2111237</v>
      </c>
      <c r="E12" s="205">
        <v>1956752.03</v>
      </c>
      <c r="F12" s="205">
        <f t="shared" si="0"/>
        <v>92.68</v>
      </c>
      <c r="G12" s="205">
        <v>2111237</v>
      </c>
      <c r="H12" s="205">
        <v>1956752.03</v>
      </c>
      <c r="I12" s="205">
        <f t="shared" si="2"/>
        <v>92.68</v>
      </c>
      <c r="J12" s="205">
        <v>2111237</v>
      </c>
      <c r="K12" s="205">
        <v>1956752.03</v>
      </c>
      <c r="L12" s="205">
        <f t="shared" si="1"/>
        <v>92.68</v>
      </c>
      <c r="M12" s="205">
        <v>30725</v>
      </c>
      <c r="N12" s="205">
        <v>30717.8</v>
      </c>
      <c r="O12" s="205">
        <f>ROUND((N12/M12)*100,2)</f>
        <v>99.98</v>
      </c>
      <c r="P12" s="206">
        <v>25003</v>
      </c>
      <c r="Q12" s="206">
        <v>24904.39</v>
      </c>
      <c r="R12" s="205">
        <f>ROUND((Q12/P12)*100,2)</f>
        <v>99.61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5"/>
      <c r="AC12" s="205"/>
      <c r="AD12" s="205"/>
    </row>
    <row r="13" spans="1:30" ht="31.5" customHeight="1">
      <c r="A13" s="202">
        <v>852</v>
      </c>
      <c r="B13" s="203">
        <v>85213</v>
      </c>
      <c r="C13" s="278">
        <v>2010</v>
      </c>
      <c r="D13" s="205">
        <v>11356</v>
      </c>
      <c r="E13" s="205">
        <v>6995.49</v>
      </c>
      <c r="F13" s="205">
        <f t="shared" si="0"/>
        <v>61.6</v>
      </c>
      <c r="G13" s="205">
        <v>11356</v>
      </c>
      <c r="H13" s="205">
        <v>6995.49</v>
      </c>
      <c r="I13" s="205">
        <f t="shared" si="2"/>
        <v>61.6</v>
      </c>
      <c r="J13" s="205">
        <v>11356</v>
      </c>
      <c r="K13" s="205">
        <v>6995.49</v>
      </c>
      <c r="L13" s="205">
        <f t="shared" si="1"/>
        <v>61.6</v>
      </c>
      <c r="M13" s="206"/>
      <c r="N13" s="206"/>
      <c r="O13" s="205"/>
      <c r="P13" s="206">
        <v>11356</v>
      </c>
      <c r="Q13" s="206">
        <v>6995.49</v>
      </c>
      <c r="R13" s="205">
        <f>ROUND((Q13/P13)*100,2)</f>
        <v>61.6</v>
      </c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0" ht="24" customHeight="1">
      <c r="A14" s="202">
        <v>852</v>
      </c>
      <c r="B14" s="203">
        <v>85214</v>
      </c>
      <c r="C14" s="278">
        <v>2010</v>
      </c>
      <c r="D14" s="205">
        <v>84703</v>
      </c>
      <c r="E14" s="205">
        <v>68261</v>
      </c>
      <c r="F14" s="205">
        <f t="shared" si="0"/>
        <v>80.59</v>
      </c>
      <c r="G14" s="205">
        <v>84703</v>
      </c>
      <c r="H14" s="205">
        <v>68261</v>
      </c>
      <c r="I14" s="205">
        <f t="shared" si="2"/>
        <v>80.59</v>
      </c>
      <c r="J14" s="205">
        <v>84703</v>
      </c>
      <c r="K14" s="205">
        <v>68261</v>
      </c>
      <c r="L14" s="205">
        <f t="shared" si="1"/>
        <v>80.59</v>
      </c>
      <c r="M14" s="205"/>
      <c r="N14" s="205"/>
      <c r="O14" s="205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0" s="185" customFormat="1" ht="18" customHeight="1">
      <c r="A15" s="418" t="s">
        <v>348</v>
      </c>
      <c r="B15" s="419"/>
      <c r="C15" s="419"/>
      <c r="D15" s="172">
        <f>SUM(D8:D14)</f>
        <v>2267117</v>
      </c>
      <c r="E15" s="172">
        <f>SUM(E8:E14)</f>
        <v>2091423.31</v>
      </c>
      <c r="F15" s="196">
        <f t="shared" si="0"/>
        <v>92.25</v>
      </c>
      <c r="G15" s="172">
        <f>SUM(G8:G14)</f>
        <v>2267117</v>
      </c>
      <c r="H15" s="172">
        <f>SUM(H8:H14)</f>
        <v>2091423.31</v>
      </c>
      <c r="I15" s="196">
        <f t="shared" si="2"/>
        <v>92.25</v>
      </c>
      <c r="J15" s="172">
        <f>SUM(J8:J14)</f>
        <v>2267117</v>
      </c>
      <c r="K15" s="172">
        <f>SUM(K8:K14)</f>
        <v>2091423.31</v>
      </c>
      <c r="L15" s="196">
        <f t="shared" si="1"/>
        <v>92.25</v>
      </c>
      <c r="M15" s="172">
        <f>SUM(M8:M14)</f>
        <v>46615</v>
      </c>
      <c r="N15" s="172">
        <f>SUM(N8:N14)</f>
        <v>46607.8</v>
      </c>
      <c r="O15" s="196">
        <f>ROUND((N15/M15)*100,2)</f>
        <v>99.98</v>
      </c>
      <c r="P15" s="172">
        <f>SUM(P8:P14)</f>
        <v>39598.91</v>
      </c>
      <c r="Q15" s="172">
        <f>SUM(Q8:Q14)</f>
        <v>35139.79</v>
      </c>
      <c r="R15" s="196">
        <f>ROUND((Q15/P15)*100,2)</f>
        <v>88.74</v>
      </c>
      <c r="S15" s="172">
        <f>SUM(S8:S14)</f>
        <v>0</v>
      </c>
      <c r="T15" s="172">
        <f>SUM(T8:T14)</f>
        <v>0</v>
      </c>
      <c r="U15" s="196">
        <v>0</v>
      </c>
      <c r="V15" s="172">
        <f>SUM(V8:V14)</f>
        <v>0</v>
      </c>
      <c r="W15" s="172">
        <f>SUM(W8:W14)</f>
        <v>0</v>
      </c>
      <c r="X15" s="196">
        <v>0</v>
      </c>
      <c r="Y15" s="172">
        <f>SUM(Y8:Y14)</f>
        <v>0</v>
      </c>
      <c r="Z15" s="172">
        <f>SUM(Z8:Z14)</f>
        <v>0</v>
      </c>
      <c r="AA15" s="196">
        <v>0</v>
      </c>
      <c r="AB15" s="172">
        <f>SUM(AB8:AB14)</f>
        <v>0</v>
      </c>
      <c r="AC15" s="172">
        <f>SUM(AC8:AC14)</f>
        <v>0</v>
      </c>
      <c r="AD15" s="196">
        <v>0</v>
      </c>
    </row>
    <row r="18" spans="19:25" ht="8.25">
      <c r="S18" s="229" t="s">
        <v>303</v>
      </c>
      <c r="V18" s="229" t="s">
        <v>303</v>
      </c>
      <c r="Y18" s="229" t="s">
        <v>303</v>
      </c>
    </row>
    <row r="19" ht="8.25">
      <c r="Q19" s="229" t="s">
        <v>303</v>
      </c>
    </row>
  </sheetData>
  <mergeCells count="17">
    <mergeCell ref="P5:R5"/>
    <mergeCell ref="V5:X5"/>
    <mergeCell ref="Y5:AA5"/>
    <mergeCell ref="AC1:AD1"/>
    <mergeCell ref="J3:AA3"/>
    <mergeCell ref="M4:AA4"/>
    <mergeCell ref="AB3:AD5"/>
    <mergeCell ref="A3:A6"/>
    <mergeCell ref="B3:B6"/>
    <mergeCell ref="A15:C15"/>
    <mergeCell ref="A2:AD2"/>
    <mergeCell ref="C3:C6"/>
    <mergeCell ref="D3:F5"/>
    <mergeCell ref="G3:I5"/>
    <mergeCell ref="S5:U5"/>
    <mergeCell ref="J4:L5"/>
    <mergeCell ref="M5:O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89"/>
  <sheetViews>
    <sheetView zoomScale="150" zoomScaleNormal="150" workbookViewId="0" topLeftCell="B1">
      <pane ySplit="7" topLeftCell="BM66" activePane="bottomLeft" state="frozen"/>
      <selection pane="topLeft" activeCell="B1" sqref="B1"/>
      <selection pane="bottomLeft" activeCell="H35" sqref="H35"/>
    </sheetView>
  </sheetViews>
  <sheetFormatPr defaultColWidth="9.00390625" defaultRowHeight="12.75"/>
  <cols>
    <col min="1" max="1" width="2.875" style="226" customWidth="1"/>
    <col min="2" max="2" width="3.375" style="227" customWidth="1"/>
    <col min="3" max="3" width="20.625" style="228" customWidth="1"/>
    <col min="4" max="4" width="7.125" style="229" customWidth="1"/>
    <col min="5" max="5" width="7.75390625" style="230" customWidth="1"/>
    <col min="6" max="6" width="3.625" style="231" customWidth="1"/>
    <col min="7" max="7" width="7.125" style="229" customWidth="1"/>
    <col min="8" max="8" width="7.25390625" style="229" customWidth="1"/>
    <col min="9" max="9" width="3.625" style="229" customWidth="1"/>
    <col min="10" max="11" width="6.375" style="229" customWidth="1"/>
    <col min="12" max="12" width="3.625" style="229" customWidth="1"/>
    <col min="13" max="14" width="5.875" style="229" customWidth="1"/>
    <col min="15" max="15" width="3.75390625" style="229" customWidth="1"/>
    <col min="16" max="17" width="5.875" style="229" customWidth="1"/>
    <col min="18" max="18" width="3.75390625" style="229" customWidth="1"/>
    <col min="19" max="19" width="5.00390625" style="229" customWidth="1"/>
    <col min="20" max="20" width="5.125" style="229" customWidth="1"/>
    <col min="21" max="21" width="3.00390625" style="229" customWidth="1"/>
    <col min="22" max="22" width="2.375" style="229" customWidth="1"/>
    <col min="23" max="23" width="2.875" style="229" customWidth="1"/>
    <col min="24" max="24" width="2.375" style="229" customWidth="1"/>
    <col min="25" max="25" width="5.75390625" style="229" customWidth="1"/>
    <col min="26" max="26" width="5.875" style="229" customWidth="1"/>
    <col min="27" max="27" width="4.125" style="229" customWidth="1"/>
    <col min="28" max="16384" width="9.125" style="207" customWidth="1"/>
  </cols>
  <sheetData>
    <row r="1" spans="4:27" s="180" customFormat="1" ht="16.5" customHeight="1"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7" t="s">
        <v>138</v>
      </c>
      <c r="Z1" s="181"/>
      <c r="AA1" s="181"/>
    </row>
    <row r="2" spans="1:27" s="171" customFormat="1" ht="11.25" customHeight="1">
      <c r="A2" s="180"/>
      <c r="B2" s="182"/>
      <c r="C2" s="183"/>
      <c r="D2" s="184"/>
      <c r="E2" s="185"/>
      <c r="F2" s="186" t="s">
        <v>337</v>
      </c>
      <c r="G2" s="187"/>
      <c r="H2" s="187"/>
      <c r="I2" s="187"/>
      <c r="J2" s="187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27" s="173" customFormat="1" ht="9.75" customHeight="1">
      <c r="A3" s="455" t="s">
        <v>2</v>
      </c>
      <c r="B3" s="461" t="s">
        <v>272</v>
      </c>
      <c r="C3" s="458" t="s">
        <v>0</v>
      </c>
      <c r="D3" s="423" t="s">
        <v>7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1"/>
    </row>
    <row r="4" spans="1:27" s="173" customFormat="1" ht="8.25" customHeight="1">
      <c r="A4" s="456"/>
      <c r="B4" s="462"/>
      <c r="C4" s="459"/>
      <c r="D4" s="464" t="s">
        <v>79</v>
      </c>
      <c r="E4" s="465"/>
      <c r="F4" s="466"/>
      <c r="G4" s="439" t="s">
        <v>6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73"/>
      <c r="W4" s="473"/>
      <c r="X4" s="474"/>
      <c r="Y4" s="439" t="s">
        <v>39</v>
      </c>
      <c r="Z4" s="440"/>
      <c r="AA4" s="441"/>
    </row>
    <row r="5" spans="1:27" s="173" customFormat="1" ht="8.25" customHeight="1">
      <c r="A5" s="456"/>
      <c r="B5" s="462"/>
      <c r="C5" s="459"/>
      <c r="D5" s="467"/>
      <c r="E5" s="468"/>
      <c r="F5" s="469"/>
      <c r="G5" s="439" t="s">
        <v>37</v>
      </c>
      <c r="H5" s="440"/>
      <c r="I5" s="441"/>
      <c r="J5" s="408" t="s">
        <v>72</v>
      </c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14"/>
      <c r="W5" s="414"/>
      <c r="X5" s="414"/>
      <c r="Y5" s="447"/>
      <c r="Z5" s="448"/>
      <c r="AA5" s="449"/>
    </row>
    <row r="6" spans="1:27" s="173" customFormat="1" ht="24.75" customHeight="1">
      <c r="A6" s="456"/>
      <c r="B6" s="462"/>
      <c r="C6" s="459"/>
      <c r="D6" s="470"/>
      <c r="E6" s="471"/>
      <c r="F6" s="472"/>
      <c r="G6" s="442"/>
      <c r="H6" s="443"/>
      <c r="I6" s="444"/>
      <c r="J6" s="423" t="s">
        <v>317</v>
      </c>
      <c r="K6" s="424"/>
      <c r="L6" s="438"/>
      <c r="M6" s="423" t="s">
        <v>318</v>
      </c>
      <c r="N6" s="424"/>
      <c r="O6" s="438"/>
      <c r="P6" s="423" t="s">
        <v>319</v>
      </c>
      <c r="Q6" s="424"/>
      <c r="R6" s="438"/>
      <c r="S6" s="411" t="s">
        <v>324</v>
      </c>
      <c r="T6" s="412"/>
      <c r="U6" s="413"/>
      <c r="V6" s="411" t="s">
        <v>316</v>
      </c>
      <c r="W6" s="412"/>
      <c r="X6" s="413"/>
      <c r="Y6" s="442"/>
      <c r="Z6" s="443"/>
      <c r="AA6" s="444"/>
    </row>
    <row r="7" spans="1:27" s="179" customFormat="1" ht="12" customHeight="1">
      <c r="A7" s="457"/>
      <c r="B7" s="463"/>
      <c r="C7" s="460"/>
      <c r="D7" s="174" t="s">
        <v>273</v>
      </c>
      <c r="E7" s="174" t="s">
        <v>274</v>
      </c>
      <c r="F7" s="175" t="s">
        <v>275</v>
      </c>
      <c r="G7" s="176" t="s">
        <v>273</v>
      </c>
      <c r="H7" s="176" t="s">
        <v>276</v>
      </c>
      <c r="I7" s="176" t="s">
        <v>275</v>
      </c>
      <c r="J7" s="177" t="s">
        <v>273</v>
      </c>
      <c r="K7" s="177" t="s">
        <v>276</v>
      </c>
      <c r="L7" s="177" t="s">
        <v>275</v>
      </c>
      <c r="M7" s="177" t="s">
        <v>273</v>
      </c>
      <c r="N7" s="178" t="s">
        <v>277</v>
      </c>
      <c r="O7" s="177" t="s">
        <v>275</v>
      </c>
      <c r="P7" s="177" t="s">
        <v>273</v>
      </c>
      <c r="Q7" s="177" t="s">
        <v>276</v>
      </c>
      <c r="R7" s="177" t="s">
        <v>275</v>
      </c>
      <c r="S7" s="178" t="s">
        <v>278</v>
      </c>
      <c r="T7" s="178" t="s">
        <v>277</v>
      </c>
      <c r="U7" s="177" t="s">
        <v>275</v>
      </c>
      <c r="V7" s="178" t="s">
        <v>278</v>
      </c>
      <c r="W7" s="178" t="s">
        <v>277</v>
      </c>
      <c r="X7" s="177" t="s">
        <v>275</v>
      </c>
      <c r="Y7" s="177" t="s">
        <v>273</v>
      </c>
      <c r="Z7" s="177" t="s">
        <v>276</v>
      </c>
      <c r="AA7" s="177" t="s">
        <v>275</v>
      </c>
    </row>
    <row r="8" spans="1:27" s="195" customFormat="1" ht="12" customHeight="1">
      <c r="A8" s="189">
        <v>1</v>
      </c>
      <c r="B8" s="189">
        <v>2</v>
      </c>
      <c r="C8" s="189">
        <v>4</v>
      </c>
      <c r="D8" s="190">
        <v>5</v>
      </c>
      <c r="E8" s="190">
        <v>6</v>
      </c>
      <c r="F8" s="191">
        <v>7</v>
      </c>
      <c r="G8" s="192">
        <v>8</v>
      </c>
      <c r="H8" s="192">
        <v>9</v>
      </c>
      <c r="I8" s="193">
        <v>10</v>
      </c>
      <c r="J8" s="191">
        <v>11</v>
      </c>
      <c r="K8" s="191">
        <v>12</v>
      </c>
      <c r="L8" s="194">
        <v>13</v>
      </c>
      <c r="M8" s="191">
        <v>14</v>
      </c>
      <c r="N8" s="190">
        <v>15</v>
      </c>
      <c r="O8" s="194">
        <v>16</v>
      </c>
      <c r="P8" s="191">
        <v>17</v>
      </c>
      <c r="Q8" s="191">
        <v>18</v>
      </c>
      <c r="R8" s="194">
        <v>19</v>
      </c>
      <c r="S8" s="190">
        <v>20</v>
      </c>
      <c r="T8" s="190">
        <v>21</v>
      </c>
      <c r="U8" s="194">
        <v>22</v>
      </c>
      <c r="V8" s="190">
        <v>20</v>
      </c>
      <c r="W8" s="190">
        <v>21</v>
      </c>
      <c r="X8" s="194">
        <v>22</v>
      </c>
      <c r="Y8" s="191">
        <v>23</v>
      </c>
      <c r="Z8" s="191">
        <v>24</v>
      </c>
      <c r="AA8" s="194">
        <v>25</v>
      </c>
    </row>
    <row r="9" spans="1:27" s="197" customFormat="1" ht="9.75">
      <c r="A9" s="198">
        <v>10</v>
      </c>
      <c r="B9" s="199"/>
      <c r="C9" s="200" t="s">
        <v>104</v>
      </c>
      <c r="D9" s="196">
        <f>SUM(D10,D11,D12)</f>
        <v>11508</v>
      </c>
      <c r="E9" s="196">
        <f>SUM(E10,E11,E12)</f>
        <v>9501.85</v>
      </c>
      <c r="F9" s="196">
        <f aca="true" t="shared" si="0" ref="F9:F42">ROUND((E9/D9)*100,2)</f>
        <v>82.57</v>
      </c>
      <c r="G9" s="196">
        <f>SUM(G10,G11,G12)</f>
        <v>11508</v>
      </c>
      <c r="H9" s="196">
        <f>SUM(H10,H11,H12)</f>
        <v>9501.85</v>
      </c>
      <c r="I9" s="196">
        <f aca="true" t="shared" si="1" ref="I9:I43">ROUND((H9/G9)*100,2)</f>
        <v>82.57</v>
      </c>
      <c r="J9" s="196"/>
      <c r="K9" s="196"/>
      <c r="L9" s="201"/>
      <c r="M9" s="196"/>
      <c r="N9" s="196"/>
      <c r="O9" s="201"/>
      <c r="P9" s="196"/>
      <c r="Q9" s="196"/>
      <c r="R9" s="201"/>
      <c r="S9" s="196"/>
      <c r="T9" s="196"/>
      <c r="U9" s="201"/>
      <c r="V9" s="196"/>
      <c r="W9" s="196"/>
      <c r="X9" s="201"/>
      <c r="Y9" s="196"/>
      <c r="Z9" s="196"/>
      <c r="AA9" s="196"/>
    </row>
    <row r="10" spans="1:27" ht="8.25">
      <c r="A10" s="202"/>
      <c r="B10" s="203">
        <v>1018</v>
      </c>
      <c r="C10" s="204" t="s">
        <v>139</v>
      </c>
      <c r="D10" s="205">
        <v>1000</v>
      </c>
      <c r="E10" s="205">
        <v>30</v>
      </c>
      <c r="F10" s="205">
        <f t="shared" si="0"/>
        <v>3</v>
      </c>
      <c r="G10" s="205">
        <v>1000</v>
      </c>
      <c r="H10" s="205">
        <v>30</v>
      </c>
      <c r="I10" s="205">
        <f t="shared" si="1"/>
        <v>3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</row>
    <row r="11" spans="1:27" ht="8.25">
      <c r="A11" s="202"/>
      <c r="B11" s="203">
        <v>1030</v>
      </c>
      <c r="C11" s="204" t="s">
        <v>140</v>
      </c>
      <c r="D11" s="205">
        <v>1630</v>
      </c>
      <c r="E11" s="205">
        <v>1564.99</v>
      </c>
      <c r="F11" s="205">
        <f t="shared" si="0"/>
        <v>96.01</v>
      </c>
      <c r="G11" s="205">
        <v>1630</v>
      </c>
      <c r="H11" s="205">
        <v>1564.99</v>
      </c>
      <c r="I11" s="205">
        <f t="shared" si="1"/>
        <v>96.01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</row>
    <row r="12" spans="1:37" ht="8.25">
      <c r="A12" s="202"/>
      <c r="B12" s="203">
        <v>1095</v>
      </c>
      <c r="C12" s="204" t="s">
        <v>109</v>
      </c>
      <c r="D12" s="205">
        <v>8878</v>
      </c>
      <c r="E12" s="205">
        <v>7906.86</v>
      </c>
      <c r="F12" s="205">
        <f t="shared" si="0"/>
        <v>89.06</v>
      </c>
      <c r="G12" s="205">
        <v>8878</v>
      </c>
      <c r="H12" s="205">
        <v>7906.86</v>
      </c>
      <c r="I12" s="205">
        <f t="shared" si="1"/>
        <v>89.06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</row>
    <row r="13" spans="1:27" s="197" customFormat="1" ht="19.5">
      <c r="A13" s="198">
        <v>400</v>
      </c>
      <c r="B13" s="199"/>
      <c r="C13" s="200" t="s">
        <v>107</v>
      </c>
      <c r="D13" s="196">
        <f>SUM(D14,D15)</f>
        <v>76414</v>
      </c>
      <c r="E13" s="196">
        <f>SUM(E14,E15)</f>
        <v>55020.97</v>
      </c>
      <c r="F13" s="196">
        <f t="shared" si="0"/>
        <v>72</v>
      </c>
      <c r="G13" s="196">
        <f>SUM(G14,G15)</f>
        <v>61414</v>
      </c>
      <c r="H13" s="196">
        <f>SUM(H14,H15)</f>
        <v>50872.97</v>
      </c>
      <c r="I13" s="196">
        <f t="shared" si="1"/>
        <v>82.84</v>
      </c>
      <c r="J13" s="196">
        <f>SUM(J14,J15)</f>
        <v>0</v>
      </c>
      <c r="K13" s="196">
        <f>SUM(K14,K15)</f>
        <v>0</v>
      </c>
      <c r="L13" s="196">
        <v>0</v>
      </c>
      <c r="M13" s="196">
        <f>SUM(M14,M15)</f>
        <v>0</v>
      </c>
      <c r="N13" s="196">
        <f>SUM(N14,N15)</f>
        <v>0</v>
      </c>
      <c r="O13" s="196"/>
      <c r="P13" s="196">
        <f>SUM(P14,P15)</f>
        <v>60000</v>
      </c>
      <c r="Q13" s="196">
        <f>SUM(Q14,Q15)</f>
        <v>49459.87</v>
      </c>
      <c r="R13" s="196">
        <f>ROUND((Q13/P13)*100,2)</f>
        <v>82.43</v>
      </c>
      <c r="S13" s="201"/>
      <c r="T13" s="201"/>
      <c r="U13" s="201"/>
      <c r="V13" s="201"/>
      <c r="W13" s="201"/>
      <c r="X13" s="201"/>
      <c r="Y13" s="196">
        <f>SUM(Y14)</f>
        <v>15000</v>
      </c>
      <c r="Z13" s="196">
        <f>SUM(Z14)</f>
        <v>4148</v>
      </c>
      <c r="AA13" s="196">
        <f>ROUND((Z13/Y13)*100,2)</f>
        <v>27.65</v>
      </c>
    </row>
    <row r="14" spans="1:27" ht="8.25">
      <c r="A14" s="202"/>
      <c r="B14" s="203">
        <v>40002</v>
      </c>
      <c r="C14" s="204" t="s">
        <v>108</v>
      </c>
      <c r="D14" s="205">
        <v>75000</v>
      </c>
      <c r="E14" s="205">
        <v>53607.87</v>
      </c>
      <c r="F14" s="205">
        <f t="shared" si="0"/>
        <v>71.48</v>
      </c>
      <c r="G14" s="205">
        <v>60000</v>
      </c>
      <c r="H14" s="205">
        <v>49459.87</v>
      </c>
      <c r="I14" s="205">
        <f t="shared" si="1"/>
        <v>82.43</v>
      </c>
      <c r="J14" s="205">
        <v>0</v>
      </c>
      <c r="K14" s="205">
        <v>0</v>
      </c>
      <c r="L14" s="205">
        <v>0</v>
      </c>
      <c r="M14" s="206"/>
      <c r="N14" s="206"/>
      <c r="O14" s="205"/>
      <c r="P14" s="206">
        <v>60000</v>
      </c>
      <c r="Q14" s="206">
        <v>49459.87</v>
      </c>
      <c r="R14" s="205">
        <f>ROUND((Q14/P14)*100,2)</f>
        <v>82.43</v>
      </c>
      <c r="S14" s="206"/>
      <c r="T14" s="206"/>
      <c r="U14" s="206"/>
      <c r="V14" s="206"/>
      <c r="W14" s="206"/>
      <c r="X14" s="206"/>
      <c r="Y14" s="205">
        <v>15000</v>
      </c>
      <c r="Z14" s="205">
        <v>4148</v>
      </c>
      <c r="AA14" s="205">
        <f>ROUND((Z14/Y14)*100,2)</f>
        <v>27.65</v>
      </c>
    </row>
    <row r="15" spans="1:27" ht="8.25">
      <c r="A15" s="202"/>
      <c r="B15" s="203">
        <v>40095</v>
      </c>
      <c r="C15" s="204" t="s">
        <v>109</v>
      </c>
      <c r="D15" s="205">
        <v>1414</v>
      </c>
      <c r="E15" s="205">
        <v>1413.1</v>
      </c>
      <c r="F15" s="205">
        <f>ROUND((E15/D15)*100,2)</f>
        <v>99.94</v>
      </c>
      <c r="G15" s="205">
        <v>1414</v>
      </c>
      <c r="H15" s="205">
        <v>1413.1</v>
      </c>
      <c r="I15" s="205">
        <f>ROUND((H15/G15)*100,2)</f>
        <v>99.94</v>
      </c>
      <c r="J15" s="205">
        <v>0</v>
      </c>
      <c r="K15" s="205">
        <v>0</v>
      </c>
      <c r="L15" s="205">
        <v>0</v>
      </c>
      <c r="M15" s="206"/>
      <c r="N15" s="206"/>
      <c r="O15" s="205"/>
      <c r="P15" s="206"/>
      <c r="Q15" s="206"/>
      <c r="R15" s="205"/>
      <c r="S15" s="206"/>
      <c r="T15" s="206"/>
      <c r="U15" s="206"/>
      <c r="V15" s="206"/>
      <c r="W15" s="206"/>
      <c r="X15" s="206"/>
      <c r="Y15" s="205"/>
      <c r="Z15" s="205"/>
      <c r="AA15" s="205"/>
    </row>
    <row r="16" spans="1:27" s="197" customFormat="1" ht="9.75">
      <c r="A16" s="198">
        <v>600</v>
      </c>
      <c r="B16" s="199"/>
      <c r="C16" s="200" t="s">
        <v>130</v>
      </c>
      <c r="D16" s="196">
        <f>SUM(D17:D19)</f>
        <v>269313</v>
      </c>
      <c r="E16" s="196">
        <f>SUM(E17:E19)</f>
        <v>233058.54</v>
      </c>
      <c r="F16" s="196">
        <f t="shared" si="0"/>
        <v>86.54</v>
      </c>
      <c r="G16" s="196">
        <f>SUM(G17:G19)</f>
        <v>269313</v>
      </c>
      <c r="H16" s="196">
        <f>SUM(H17:H19)</f>
        <v>233058.54</v>
      </c>
      <c r="I16" s="196">
        <f t="shared" si="1"/>
        <v>86.54</v>
      </c>
      <c r="J16" s="196">
        <f>SUM(J17:J19)</f>
        <v>3000</v>
      </c>
      <c r="K16" s="196">
        <f>SUM(K17:K19)</f>
        <v>2020</v>
      </c>
      <c r="L16" s="196">
        <f>ROUND((K16/J16)*100,2)</f>
        <v>67.33</v>
      </c>
      <c r="M16" s="201"/>
      <c r="N16" s="201"/>
      <c r="O16" s="201"/>
      <c r="P16" s="196">
        <f>SUM(P17:P19)</f>
        <v>35058</v>
      </c>
      <c r="Q16" s="196">
        <f>SUM(Q17:Q19)</f>
        <v>35058</v>
      </c>
      <c r="R16" s="205">
        <f>ROUND((Q16/P16)*100,2)</f>
        <v>100</v>
      </c>
      <c r="S16" s="201" t="s">
        <v>303</v>
      </c>
      <c r="T16" s="201"/>
      <c r="U16" s="201"/>
      <c r="V16" s="201"/>
      <c r="W16" s="201"/>
      <c r="X16" s="201"/>
      <c r="Y16" s="196">
        <f>SUM(Y17:Y19)</f>
        <v>0</v>
      </c>
      <c r="Z16" s="196">
        <f>SUM(Z17:Z19)</f>
        <v>0</v>
      </c>
      <c r="AA16" s="196">
        <v>0</v>
      </c>
    </row>
    <row r="17" spans="1:27" ht="9.75">
      <c r="A17" s="202"/>
      <c r="B17" s="203">
        <v>60014</v>
      </c>
      <c r="C17" s="204" t="s">
        <v>345</v>
      </c>
      <c r="D17" s="205">
        <v>35058</v>
      </c>
      <c r="E17" s="205">
        <v>35058</v>
      </c>
      <c r="F17" s="196">
        <f t="shared" si="0"/>
        <v>100</v>
      </c>
      <c r="G17" s="205">
        <v>35058</v>
      </c>
      <c r="H17" s="205">
        <v>35058</v>
      </c>
      <c r="I17" s="196">
        <f t="shared" si="1"/>
        <v>100</v>
      </c>
      <c r="J17" s="205"/>
      <c r="K17" s="205"/>
      <c r="L17" s="205"/>
      <c r="M17" s="206"/>
      <c r="N17" s="206"/>
      <c r="O17" s="206"/>
      <c r="P17" s="206">
        <v>35058</v>
      </c>
      <c r="Q17" s="206">
        <v>35058</v>
      </c>
      <c r="R17" s="205">
        <f>ROUND((Q17/P17)*100,2)</f>
        <v>100</v>
      </c>
      <c r="S17" s="206"/>
      <c r="T17" s="206"/>
      <c r="U17" s="206"/>
      <c r="V17" s="206"/>
      <c r="W17" s="206"/>
      <c r="X17" s="206"/>
      <c r="Y17" s="205"/>
      <c r="Z17" s="205"/>
      <c r="AA17" s="205"/>
    </row>
    <row r="18" spans="1:27" ht="9.75" customHeight="1">
      <c r="A18" s="202"/>
      <c r="B18" s="203">
        <v>60016</v>
      </c>
      <c r="C18" s="204" t="s">
        <v>131</v>
      </c>
      <c r="D18" s="205">
        <v>167250</v>
      </c>
      <c r="E18" s="205">
        <v>151690.13</v>
      </c>
      <c r="F18" s="205">
        <f t="shared" si="0"/>
        <v>90.7</v>
      </c>
      <c r="G18" s="205">
        <v>167250</v>
      </c>
      <c r="H18" s="205">
        <v>151690.13</v>
      </c>
      <c r="I18" s="205">
        <f t="shared" si="1"/>
        <v>90.7</v>
      </c>
      <c r="J18" s="206">
        <v>3000</v>
      </c>
      <c r="K18" s="206">
        <v>2020</v>
      </c>
      <c r="L18" s="205">
        <f>ROUND((K18/J18)*100,2)</f>
        <v>67.33</v>
      </c>
      <c r="M18" s="206"/>
      <c r="N18" s="206"/>
      <c r="O18" s="206"/>
      <c r="P18" s="206" t="s">
        <v>303</v>
      </c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5"/>
    </row>
    <row r="19" spans="1:27" ht="8.25">
      <c r="A19" s="202"/>
      <c r="B19" s="203">
        <v>60095</v>
      </c>
      <c r="C19" s="204" t="s">
        <v>109</v>
      </c>
      <c r="D19" s="205">
        <v>67005</v>
      </c>
      <c r="E19" s="205">
        <v>46310.41</v>
      </c>
      <c r="F19" s="205">
        <f t="shared" si="0"/>
        <v>69.11</v>
      </c>
      <c r="G19" s="205">
        <v>67005</v>
      </c>
      <c r="H19" s="205">
        <v>46310.41</v>
      </c>
      <c r="I19" s="205">
        <f t="shared" si="1"/>
        <v>69.11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</row>
    <row r="20" spans="1:27" s="210" customFormat="1" ht="9.75">
      <c r="A20" s="198">
        <v>700</v>
      </c>
      <c r="B20" s="199"/>
      <c r="C20" s="200" t="s">
        <v>110</v>
      </c>
      <c r="D20" s="196">
        <f>SUM(D21)</f>
        <v>8000</v>
      </c>
      <c r="E20" s="196">
        <f>SUM(E21)</f>
        <v>7734.8</v>
      </c>
      <c r="F20" s="196">
        <f t="shared" si="0"/>
        <v>96.69</v>
      </c>
      <c r="G20" s="196">
        <f>SUM(G21)</f>
        <v>8000</v>
      </c>
      <c r="H20" s="196">
        <f>SUM(H21)</f>
        <v>7734.8</v>
      </c>
      <c r="I20" s="196">
        <f t="shared" si="1"/>
        <v>96.69</v>
      </c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196">
        <f>SUM(Y21)</f>
        <v>0</v>
      </c>
      <c r="Z20" s="196">
        <f>SUM(Z21)</f>
        <v>0</v>
      </c>
      <c r="AA20" s="196">
        <v>0</v>
      </c>
    </row>
    <row r="21" spans="1:27" s="210" customFormat="1" ht="16.5">
      <c r="A21" s="202"/>
      <c r="B21" s="203">
        <v>70005</v>
      </c>
      <c r="C21" s="204" t="s">
        <v>111</v>
      </c>
      <c r="D21" s="205">
        <v>8000</v>
      </c>
      <c r="E21" s="205">
        <v>7734.8</v>
      </c>
      <c r="F21" s="205">
        <f t="shared" si="0"/>
        <v>96.69</v>
      </c>
      <c r="G21" s="205">
        <v>8000</v>
      </c>
      <c r="H21" s="205">
        <v>7734.8</v>
      </c>
      <c r="I21" s="205">
        <f t="shared" si="1"/>
        <v>96.69</v>
      </c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5"/>
      <c r="Z21" s="205"/>
      <c r="AA21" s="205"/>
    </row>
    <row r="22" spans="1:27" s="213" customFormat="1" ht="9.75">
      <c r="A22" s="198">
        <v>710</v>
      </c>
      <c r="B22" s="211"/>
      <c r="C22" s="200" t="s">
        <v>279</v>
      </c>
      <c r="D22" s="196">
        <f>SUM(D23,D24)</f>
        <v>10200</v>
      </c>
      <c r="E22" s="196">
        <f>SUM(E23,E24)</f>
        <v>5770.6</v>
      </c>
      <c r="F22" s="196">
        <f t="shared" si="0"/>
        <v>56.57</v>
      </c>
      <c r="G22" s="196">
        <f>SUM(G23,G24)</f>
        <v>10200</v>
      </c>
      <c r="H22" s="196">
        <f>SUM(H23,H24)</f>
        <v>5770.6</v>
      </c>
      <c r="I22" s="196">
        <f t="shared" si="1"/>
        <v>56.57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196"/>
      <c r="Z22" s="201"/>
      <c r="AA22" s="196"/>
    </row>
    <row r="23" spans="1:27" s="210" customFormat="1" ht="10.5" customHeight="1">
      <c r="A23" s="202"/>
      <c r="B23" s="203">
        <v>71004</v>
      </c>
      <c r="C23" s="204" t="s">
        <v>141</v>
      </c>
      <c r="D23" s="205">
        <v>3000</v>
      </c>
      <c r="E23" s="206">
        <v>0</v>
      </c>
      <c r="F23" s="205">
        <f t="shared" si="0"/>
        <v>0</v>
      </c>
      <c r="G23" s="206">
        <v>3000</v>
      </c>
      <c r="H23" s="206">
        <v>0</v>
      </c>
      <c r="I23" s="205">
        <f t="shared" si="1"/>
        <v>0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5"/>
      <c r="Z23" s="206"/>
      <c r="AA23" s="205"/>
    </row>
    <row r="24" spans="1:27" s="210" customFormat="1" ht="9.75" customHeight="1">
      <c r="A24" s="202"/>
      <c r="B24" s="203">
        <v>71095</v>
      </c>
      <c r="C24" s="204" t="s">
        <v>109</v>
      </c>
      <c r="D24" s="205">
        <v>7200</v>
      </c>
      <c r="E24" s="206">
        <v>5770.6</v>
      </c>
      <c r="F24" s="205">
        <f t="shared" si="0"/>
        <v>80.15</v>
      </c>
      <c r="G24" s="206">
        <v>7200</v>
      </c>
      <c r="H24" s="206">
        <v>5770.6</v>
      </c>
      <c r="I24" s="205">
        <f t="shared" si="1"/>
        <v>80.15</v>
      </c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5"/>
      <c r="Z24" s="206"/>
      <c r="AA24" s="205"/>
    </row>
    <row r="25" spans="1:27" s="197" customFormat="1" ht="11.25" customHeight="1">
      <c r="A25" s="198">
        <v>750</v>
      </c>
      <c r="B25" s="199"/>
      <c r="C25" s="200" t="s">
        <v>112</v>
      </c>
      <c r="D25" s="196">
        <f>SUM(D26,D27,D28,D29,D30)</f>
        <v>1392819.9</v>
      </c>
      <c r="E25" s="196">
        <f>SUM(E26,E27,E28,E29,E30)</f>
        <v>1329061.13</v>
      </c>
      <c r="F25" s="196">
        <f t="shared" si="0"/>
        <v>95.42</v>
      </c>
      <c r="G25" s="196">
        <f>SUM(G26,G27,G28,G29,G30)</f>
        <v>1362819.9</v>
      </c>
      <c r="H25" s="196">
        <f>SUM(H26,H27,H28,H29,H30)</f>
        <v>1312310.3</v>
      </c>
      <c r="I25" s="196">
        <f t="shared" si="1"/>
        <v>96.29</v>
      </c>
      <c r="J25" s="196">
        <f>SUM(J26,J27,J28,J29,J30)</f>
        <v>774400</v>
      </c>
      <c r="K25" s="196">
        <f>SUM(K26,K27,K28,K29,K30)</f>
        <v>770439.37</v>
      </c>
      <c r="L25" s="196">
        <f>ROUND((K25/J25)*100,2)</f>
        <v>99.49</v>
      </c>
      <c r="M25" s="196">
        <f>SUM(M26,M27,M28,M29,M30)</f>
        <v>157014</v>
      </c>
      <c r="N25" s="196">
        <f>SUM(N26,N27,N28,N29,N30)</f>
        <v>145388.61</v>
      </c>
      <c r="O25" s="196">
        <f>ROUND((N25/M25)*100,2)</f>
        <v>92.6</v>
      </c>
      <c r="P25" s="196"/>
      <c r="Q25" s="196"/>
      <c r="R25" s="196"/>
      <c r="S25" s="196"/>
      <c r="T25" s="196"/>
      <c r="U25" s="196"/>
      <c r="V25" s="196"/>
      <c r="W25" s="196"/>
      <c r="X25" s="196"/>
      <c r="Y25" s="196">
        <f>SUM(Y26,Y27,Y28,Y29,Y30)</f>
        <v>30000</v>
      </c>
      <c r="Z25" s="196">
        <f>SUM(Z26,Z27,Z28,Z29,Z30)</f>
        <v>16750.83</v>
      </c>
      <c r="AA25" s="196">
        <f>ROUND((Z25/Y25)*100,2)</f>
        <v>55.84</v>
      </c>
    </row>
    <row r="26" spans="1:27" ht="8.25">
      <c r="A26" s="202"/>
      <c r="B26" s="203">
        <v>75011</v>
      </c>
      <c r="C26" s="204" t="s">
        <v>165</v>
      </c>
      <c r="D26" s="205">
        <v>40924</v>
      </c>
      <c r="E26" s="205">
        <v>40924</v>
      </c>
      <c r="F26" s="205">
        <f t="shared" si="0"/>
        <v>100</v>
      </c>
      <c r="G26" s="205">
        <v>40924</v>
      </c>
      <c r="H26" s="205">
        <v>40924</v>
      </c>
      <c r="I26" s="205">
        <f t="shared" si="1"/>
        <v>100</v>
      </c>
      <c r="J26" s="206">
        <v>13200</v>
      </c>
      <c r="K26" s="206">
        <v>13200</v>
      </c>
      <c r="L26" s="205">
        <f>ROUND((K26/J26)*100,2)</f>
        <v>100</v>
      </c>
      <c r="M26" s="206">
        <v>2714</v>
      </c>
      <c r="N26" s="206">
        <v>2714</v>
      </c>
      <c r="O26" s="205">
        <f>ROUND((N26/M26)*100,2)</f>
        <v>100</v>
      </c>
      <c r="P26" s="206"/>
      <c r="Q26" s="206"/>
      <c r="R26" s="206"/>
      <c r="S26" s="206"/>
      <c r="T26" s="206"/>
      <c r="U26" s="206"/>
      <c r="V26" s="206"/>
      <c r="W26" s="206"/>
      <c r="X26" s="206"/>
      <c r="Y26" s="205"/>
      <c r="Z26" s="205"/>
      <c r="AA26" s="205"/>
    </row>
    <row r="27" spans="1:27" ht="16.5">
      <c r="A27" s="202"/>
      <c r="B27" s="203">
        <v>75022</v>
      </c>
      <c r="C27" s="204" t="s">
        <v>406</v>
      </c>
      <c r="D27" s="205">
        <v>90500</v>
      </c>
      <c r="E27" s="205">
        <v>84627.67</v>
      </c>
      <c r="F27" s="205">
        <f t="shared" si="0"/>
        <v>93.51</v>
      </c>
      <c r="G27" s="205">
        <v>90500</v>
      </c>
      <c r="H27" s="205">
        <v>84627.67</v>
      </c>
      <c r="I27" s="205">
        <f t="shared" si="1"/>
        <v>93.51</v>
      </c>
      <c r="J27" s="205"/>
      <c r="K27" s="205"/>
      <c r="L27" s="205"/>
      <c r="M27" s="206"/>
      <c r="N27" s="206"/>
      <c r="O27" s="205"/>
      <c r="P27" s="206"/>
      <c r="Q27" s="206"/>
      <c r="R27" s="206"/>
      <c r="S27" s="206"/>
      <c r="T27" s="206"/>
      <c r="U27" s="206"/>
      <c r="V27" s="206"/>
      <c r="W27" s="206"/>
      <c r="X27" s="206"/>
      <c r="Y27" s="205"/>
      <c r="Z27" s="205"/>
      <c r="AA27" s="205"/>
    </row>
    <row r="28" spans="1:27" ht="16.5">
      <c r="A28" s="202"/>
      <c r="B28" s="203">
        <v>75023</v>
      </c>
      <c r="C28" s="204" t="s">
        <v>407</v>
      </c>
      <c r="D28" s="205">
        <v>1220878.9</v>
      </c>
      <c r="E28" s="205">
        <v>1164670.68</v>
      </c>
      <c r="F28" s="205">
        <f t="shared" si="0"/>
        <v>95.4</v>
      </c>
      <c r="G28" s="205">
        <v>1190878.9</v>
      </c>
      <c r="H28" s="205">
        <v>1147919.85</v>
      </c>
      <c r="I28" s="205">
        <f t="shared" si="1"/>
        <v>96.39</v>
      </c>
      <c r="J28" s="205">
        <v>761200</v>
      </c>
      <c r="K28" s="205">
        <v>757239.37</v>
      </c>
      <c r="L28" s="205">
        <f>ROUND((K28/J28)*100,2)</f>
        <v>99.48</v>
      </c>
      <c r="M28" s="206">
        <v>154300</v>
      </c>
      <c r="N28" s="206">
        <v>142674.61</v>
      </c>
      <c r="O28" s="205">
        <f>ROUND((N28/M28)*100,2)</f>
        <v>92.47</v>
      </c>
      <c r="P28" s="206"/>
      <c r="Q28" s="206"/>
      <c r="R28" s="206"/>
      <c r="S28" s="206"/>
      <c r="T28" s="206"/>
      <c r="U28" s="206"/>
      <c r="V28" s="206"/>
      <c r="W28" s="206"/>
      <c r="X28" s="206"/>
      <c r="Y28" s="205">
        <v>30000</v>
      </c>
      <c r="Z28" s="205">
        <v>16750.83</v>
      </c>
      <c r="AA28" s="205">
        <f>ROUND((Z28/Y28)*100,2)</f>
        <v>55.84</v>
      </c>
    </row>
    <row r="29" spans="1:27" ht="16.5">
      <c r="A29" s="202"/>
      <c r="B29" s="203">
        <v>75075</v>
      </c>
      <c r="C29" s="204" t="s">
        <v>142</v>
      </c>
      <c r="D29" s="205">
        <v>12517</v>
      </c>
      <c r="E29" s="205">
        <v>11430.32</v>
      </c>
      <c r="F29" s="205">
        <f t="shared" si="0"/>
        <v>91.32</v>
      </c>
      <c r="G29" s="205">
        <v>12517</v>
      </c>
      <c r="H29" s="205">
        <v>11430.32</v>
      </c>
      <c r="I29" s="205">
        <f t="shared" si="1"/>
        <v>91.32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s="210" customFormat="1" ht="10.5" customHeight="1">
      <c r="A30" s="214"/>
      <c r="B30" s="203">
        <v>75095</v>
      </c>
      <c r="C30" s="204" t="s">
        <v>109</v>
      </c>
      <c r="D30" s="205">
        <v>28000</v>
      </c>
      <c r="E30" s="206">
        <v>27408.46</v>
      </c>
      <c r="F30" s="205">
        <f t="shared" si="0"/>
        <v>97.89</v>
      </c>
      <c r="G30" s="206">
        <v>28000</v>
      </c>
      <c r="H30" s="206">
        <v>27408.46</v>
      </c>
      <c r="I30" s="205">
        <f t="shared" si="1"/>
        <v>97.89</v>
      </c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</row>
    <row r="31" spans="1:27" s="197" customFormat="1" ht="28.5" customHeight="1">
      <c r="A31" s="198">
        <v>751</v>
      </c>
      <c r="B31" s="199"/>
      <c r="C31" s="200" t="s">
        <v>126</v>
      </c>
      <c r="D31" s="196">
        <f>SUM(D32,D33)</f>
        <v>12619</v>
      </c>
      <c r="E31" s="196">
        <f>SUM(E32,E33)</f>
        <v>12214</v>
      </c>
      <c r="F31" s="196">
        <f t="shared" si="0"/>
        <v>96.79</v>
      </c>
      <c r="G31" s="196">
        <f>SUM(G32,G33)</f>
        <v>12619</v>
      </c>
      <c r="H31" s="196">
        <f>SUM(H32,H33)</f>
        <v>12214</v>
      </c>
      <c r="I31" s="196">
        <f t="shared" si="1"/>
        <v>96.79</v>
      </c>
      <c r="J31" s="196">
        <f>SUM(J32,J33)</f>
        <v>2690</v>
      </c>
      <c r="K31" s="196">
        <f>SUM(K32,K33)</f>
        <v>2690</v>
      </c>
      <c r="L31" s="196">
        <f>ROUND((K31/J31)*100,2)</f>
        <v>100</v>
      </c>
      <c r="M31" s="196">
        <f>SUM(M32,M33)</f>
        <v>525.91</v>
      </c>
      <c r="N31" s="196">
        <f>SUM(N32,N33)</f>
        <v>525.91</v>
      </c>
      <c r="O31" s="196">
        <f>ROUND((N31/M31)*100,2)</f>
        <v>100</v>
      </c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</row>
    <row r="32" spans="1:27" ht="18.75" customHeight="1">
      <c r="A32" s="202"/>
      <c r="B32" s="203">
        <v>75101</v>
      </c>
      <c r="C32" s="204" t="s">
        <v>166</v>
      </c>
      <c r="D32" s="205">
        <v>1043</v>
      </c>
      <c r="E32" s="205">
        <v>1043</v>
      </c>
      <c r="F32" s="205">
        <f t="shared" si="0"/>
        <v>100</v>
      </c>
      <c r="G32" s="205">
        <v>1043</v>
      </c>
      <c r="H32" s="205">
        <v>1043</v>
      </c>
      <c r="I32" s="205">
        <f t="shared" si="1"/>
        <v>100</v>
      </c>
      <c r="J32" s="206"/>
      <c r="K32" s="206"/>
      <c r="L32" s="196"/>
      <c r="M32" s="206"/>
      <c r="N32" s="206"/>
      <c r="O32" s="19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</row>
    <row r="33" spans="1:27" ht="18.75" customHeight="1">
      <c r="A33" s="202"/>
      <c r="B33" s="203">
        <v>75108</v>
      </c>
      <c r="C33" s="204" t="s">
        <v>343</v>
      </c>
      <c r="D33" s="205">
        <v>11576</v>
      </c>
      <c r="E33" s="205">
        <v>11171</v>
      </c>
      <c r="F33" s="205">
        <f>ROUND((E33/D33)*100,2)</f>
        <v>96.5</v>
      </c>
      <c r="G33" s="205">
        <v>11576</v>
      </c>
      <c r="H33" s="205">
        <v>11171</v>
      </c>
      <c r="I33" s="205">
        <f>ROUND((H33/G33)*100,2)</f>
        <v>96.5</v>
      </c>
      <c r="J33" s="206">
        <v>2690</v>
      </c>
      <c r="K33" s="206">
        <v>2690</v>
      </c>
      <c r="L33" s="205">
        <f>ROUND((K33/J33)*100,2)</f>
        <v>100</v>
      </c>
      <c r="M33" s="206">
        <v>525.91</v>
      </c>
      <c r="N33" s="206">
        <v>525.91</v>
      </c>
      <c r="O33" s="205">
        <f>ROUND((N33/M33)*100,2)</f>
        <v>100</v>
      </c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</row>
    <row r="34" spans="1:27" s="197" customFormat="1" ht="19.5">
      <c r="A34" s="198">
        <v>754</v>
      </c>
      <c r="B34" s="199"/>
      <c r="C34" s="200" t="s">
        <v>143</v>
      </c>
      <c r="D34" s="196">
        <f>SUM(D35:D37)</f>
        <v>125770</v>
      </c>
      <c r="E34" s="196">
        <f>SUM(E35:E37)</f>
        <v>118643</v>
      </c>
      <c r="F34" s="196">
        <f t="shared" si="0"/>
        <v>94.33</v>
      </c>
      <c r="G34" s="196">
        <f>SUM(G35:G37)</f>
        <v>105770</v>
      </c>
      <c r="H34" s="196">
        <f>SUM(H35:H37)</f>
        <v>98643</v>
      </c>
      <c r="I34" s="196">
        <f t="shared" si="1"/>
        <v>93.26</v>
      </c>
      <c r="J34" s="196">
        <f>SUM(J35:J37)</f>
        <v>13500</v>
      </c>
      <c r="K34" s="196">
        <f>SUM(K35:K37)</f>
        <v>9458.77</v>
      </c>
      <c r="L34" s="196">
        <f>ROUND((K34/J34)*100,2)</f>
        <v>70.06</v>
      </c>
      <c r="M34" s="196">
        <f>SUM(M35:M37)</f>
        <v>2500</v>
      </c>
      <c r="N34" s="196">
        <f>SUM(N35:N37)</f>
        <v>1637.33</v>
      </c>
      <c r="O34" s="196">
        <f>ROUND((N34/M34)*100,2)</f>
        <v>65.49</v>
      </c>
      <c r="P34" s="201" t="s">
        <v>303</v>
      </c>
      <c r="Q34" s="201"/>
      <c r="R34" s="201"/>
      <c r="S34" s="201"/>
      <c r="T34" s="201"/>
      <c r="U34" s="201"/>
      <c r="V34" s="201"/>
      <c r="W34" s="201"/>
      <c r="X34" s="201"/>
      <c r="Y34" s="196">
        <f>SUM(Y35:Y37)</f>
        <v>20000</v>
      </c>
      <c r="Z34" s="196">
        <f>SUM(Z35:Z37)</f>
        <v>20000</v>
      </c>
      <c r="AA34" s="196">
        <f>ROUND((Z34/Y34)*100,2)</f>
        <v>100</v>
      </c>
    </row>
    <row r="35" spans="1:27" ht="16.5" customHeight="1">
      <c r="A35" s="202"/>
      <c r="B35" s="203">
        <v>75411</v>
      </c>
      <c r="C35" s="204" t="s">
        <v>346</v>
      </c>
      <c r="D35" s="205">
        <v>20000</v>
      </c>
      <c r="E35" s="205">
        <v>20000</v>
      </c>
      <c r="F35" s="205">
        <f>ROUND((E35/D35)*100,2)</f>
        <v>100</v>
      </c>
      <c r="G35" s="205"/>
      <c r="H35" s="205"/>
      <c r="I35" s="205"/>
      <c r="J35" s="206"/>
      <c r="K35" s="206"/>
      <c r="L35" s="205"/>
      <c r="M35" s="205"/>
      <c r="N35" s="205"/>
      <c r="O35" s="205"/>
      <c r="P35" s="206"/>
      <c r="Q35" s="206"/>
      <c r="R35" s="206"/>
      <c r="S35" s="206"/>
      <c r="T35" s="206"/>
      <c r="U35" s="206"/>
      <c r="V35" s="206"/>
      <c r="W35" s="206"/>
      <c r="X35" s="206"/>
      <c r="Y35" s="205">
        <v>20000</v>
      </c>
      <c r="Z35" s="205">
        <v>20000</v>
      </c>
      <c r="AA35" s="196">
        <f>ROUND((Z35/Y35)*100,2)</f>
        <v>100</v>
      </c>
    </row>
    <row r="36" spans="1:27" ht="9" customHeight="1">
      <c r="A36" s="202"/>
      <c r="B36" s="203">
        <v>75412</v>
      </c>
      <c r="C36" s="204" t="s">
        <v>144</v>
      </c>
      <c r="D36" s="205">
        <v>102270</v>
      </c>
      <c r="E36" s="205">
        <v>96255.57</v>
      </c>
      <c r="F36" s="205">
        <f t="shared" si="0"/>
        <v>94.12</v>
      </c>
      <c r="G36" s="205">
        <v>102270</v>
      </c>
      <c r="H36" s="205">
        <v>96255.57</v>
      </c>
      <c r="I36" s="205">
        <f t="shared" si="1"/>
        <v>94.12</v>
      </c>
      <c r="J36" s="206">
        <v>13500</v>
      </c>
      <c r="K36" s="206">
        <v>9458.77</v>
      </c>
      <c r="L36" s="205">
        <f>ROUND((K36/J36)*100,2)</f>
        <v>70.06</v>
      </c>
      <c r="M36" s="205">
        <v>2500</v>
      </c>
      <c r="N36" s="205">
        <v>1637.33</v>
      </c>
      <c r="O36" s="205">
        <f>ROUND((N36/M36)*100,2)</f>
        <v>65.49</v>
      </c>
      <c r="P36" s="206"/>
      <c r="Q36" s="206"/>
      <c r="R36" s="206"/>
      <c r="S36" s="206"/>
      <c r="T36" s="206"/>
      <c r="U36" s="206"/>
      <c r="V36" s="206"/>
      <c r="W36" s="206"/>
      <c r="X36" s="206"/>
      <c r="Y36" s="205"/>
      <c r="Z36" s="205"/>
      <c r="AA36" s="196"/>
    </row>
    <row r="37" spans="1:27" ht="9" customHeight="1">
      <c r="A37" s="202"/>
      <c r="B37" s="203">
        <v>75414</v>
      </c>
      <c r="C37" s="204" t="s">
        <v>145</v>
      </c>
      <c r="D37" s="205">
        <v>3500</v>
      </c>
      <c r="E37" s="205">
        <v>2387.43</v>
      </c>
      <c r="F37" s="205">
        <f t="shared" si="0"/>
        <v>68.21</v>
      </c>
      <c r="G37" s="205">
        <v>3500</v>
      </c>
      <c r="H37" s="205">
        <v>2387.43</v>
      </c>
      <c r="I37" s="205">
        <f t="shared" si="1"/>
        <v>68.21</v>
      </c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</row>
    <row r="38" spans="1:27" ht="39">
      <c r="A38" s="198">
        <v>756</v>
      </c>
      <c r="B38" s="199"/>
      <c r="C38" s="200" t="s">
        <v>280</v>
      </c>
      <c r="D38" s="196">
        <f>SUM(D39)</f>
        <v>32000</v>
      </c>
      <c r="E38" s="196">
        <f>SUM(E39)</f>
        <v>27997.57</v>
      </c>
      <c r="F38" s="196">
        <f t="shared" si="0"/>
        <v>87.49</v>
      </c>
      <c r="G38" s="196">
        <f>SUM(G39)</f>
        <v>32000</v>
      </c>
      <c r="H38" s="196">
        <f>SUM(H39)</f>
        <v>27997.57</v>
      </c>
      <c r="I38" s="196">
        <f t="shared" si="1"/>
        <v>87.49</v>
      </c>
      <c r="J38" s="196">
        <f>SUM(J39)</f>
        <v>20710</v>
      </c>
      <c r="K38" s="196">
        <f>SUM(K39)</f>
        <v>20709.89</v>
      </c>
      <c r="L38" s="196">
        <f>ROUND((K38/J38)*100,2)</f>
        <v>100</v>
      </c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</row>
    <row r="39" spans="1:27" ht="16.5">
      <c r="A39" s="202"/>
      <c r="B39" s="203">
        <v>75647</v>
      </c>
      <c r="C39" s="204" t="s">
        <v>281</v>
      </c>
      <c r="D39" s="205">
        <v>32000</v>
      </c>
      <c r="E39" s="205">
        <v>27997.57</v>
      </c>
      <c r="F39" s="205">
        <f t="shared" si="0"/>
        <v>87.49</v>
      </c>
      <c r="G39" s="205">
        <v>32000</v>
      </c>
      <c r="H39" s="205">
        <v>27997.57</v>
      </c>
      <c r="I39" s="205">
        <f t="shared" si="1"/>
        <v>87.49</v>
      </c>
      <c r="J39" s="205">
        <v>20710</v>
      </c>
      <c r="K39" s="205">
        <v>20709.89</v>
      </c>
      <c r="L39" s="205">
        <f>ROUND((K39/J39)*100,2)</f>
        <v>100</v>
      </c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</row>
    <row r="40" spans="1:27" s="197" customFormat="1" ht="12" customHeight="1">
      <c r="A40" s="198">
        <v>757</v>
      </c>
      <c r="B40" s="199"/>
      <c r="C40" s="200" t="s">
        <v>146</v>
      </c>
      <c r="D40" s="196">
        <f>SUM(D41:D41)</f>
        <v>36000</v>
      </c>
      <c r="E40" s="196">
        <f>SUM(E41:E41)</f>
        <v>17372.81</v>
      </c>
      <c r="F40" s="196">
        <f t="shared" si="0"/>
        <v>48.26</v>
      </c>
      <c r="G40" s="196">
        <f>SUM(G41:G41)</f>
        <v>36000</v>
      </c>
      <c r="H40" s="196">
        <f>SUM(H41:H41)</f>
        <v>17372.81</v>
      </c>
      <c r="I40" s="196">
        <f t="shared" si="1"/>
        <v>48.26</v>
      </c>
      <c r="J40" s="201"/>
      <c r="K40" s="201"/>
      <c r="L40" s="201"/>
      <c r="M40" s="201"/>
      <c r="N40" s="201"/>
      <c r="O40" s="201"/>
      <c r="P40" s="196"/>
      <c r="Q40" s="196"/>
      <c r="R40" s="196"/>
      <c r="S40" s="196">
        <f>SUM(S41)</f>
        <v>36000</v>
      </c>
      <c r="T40" s="196">
        <f>SUM(T41)</f>
        <v>17372.81</v>
      </c>
      <c r="U40" s="196">
        <f>ROUND((T40/S40)*100,2)</f>
        <v>48.26</v>
      </c>
      <c r="V40" s="201"/>
      <c r="W40" s="201"/>
      <c r="X40" s="201"/>
      <c r="Y40" s="201"/>
      <c r="Z40" s="201"/>
      <c r="AA40" s="201"/>
    </row>
    <row r="41" spans="1:27" ht="23.25" customHeight="1">
      <c r="A41" s="202"/>
      <c r="B41" s="203">
        <v>75702</v>
      </c>
      <c r="C41" s="204" t="s">
        <v>147</v>
      </c>
      <c r="D41" s="205">
        <v>36000</v>
      </c>
      <c r="E41" s="205">
        <v>17372.81</v>
      </c>
      <c r="F41" s="205">
        <f>ROUND((E41/D41)*100,2)</f>
        <v>48.26</v>
      </c>
      <c r="G41" s="205">
        <v>36000</v>
      </c>
      <c r="H41" s="205">
        <v>17372.81</v>
      </c>
      <c r="I41" s="205">
        <f t="shared" si="1"/>
        <v>48.26</v>
      </c>
      <c r="J41" s="206" t="s">
        <v>303</v>
      </c>
      <c r="K41" s="206"/>
      <c r="L41" s="206"/>
      <c r="M41" s="206"/>
      <c r="N41" s="206"/>
      <c r="O41" s="206"/>
      <c r="P41" s="205"/>
      <c r="Q41" s="205"/>
      <c r="R41" s="205"/>
      <c r="S41" s="205">
        <v>36000</v>
      </c>
      <c r="T41" s="205">
        <v>17372.81</v>
      </c>
      <c r="U41" s="205">
        <f>ROUND((T41/S41)*100,2)</f>
        <v>48.26</v>
      </c>
      <c r="V41" s="206"/>
      <c r="W41" s="206"/>
      <c r="X41" s="206"/>
      <c r="Y41" s="206"/>
      <c r="Z41" s="206"/>
      <c r="AA41" s="206"/>
    </row>
    <row r="42" spans="1:27" s="210" customFormat="1" ht="9.75" hidden="1">
      <c r="A42" s="198">
        <v>758</v>
      </c>
      <c r="B42" s="199"/>
      <c r="C42" s="200" t="s">
        <v>115</v>
      </c>
      <c r="D42" s="196">
        <f>SUM(D43)</f>
        <v>0</v>
      </c>
      <c r="E42" s="196">
        <f>SUM(E43)</f>
        <v>0</v>
      </c>
      <c r="F42" s="196" t="e">
        <f t="shared" si="0"/>
        <v>#DIV/0!</v>
      </c>
      <c r="G42" s="196">
        <f>SUM(G43)</f>
        <v>0</v>
      </c>
      <c r="H42" s="196">
        <v>0</v>
      </c>
      <c r="I42" s="196" t="e">
        <f t="shared" si="1"/>
        <v>#DIV/0!</v>
      </c>
      <c r="J42" s="209" t="s">
        <v>303</v>
      </c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</row>
    <row r="43" spans="1:27" s="210" customFormat="1" ht="8.25" hidden="1">
      <c r="A43" s="202"/>
      <c r="B43" s="203">
        <v>75818</v>
      </c>
      <c r="C43" s="204" t="s">
        <v>148</v>
      </c>
      <c r="D43" s="205">
        <v>0</v>
      </c>
      <c r="E43" s="205">
        <v>0</v>
      </c>
      <c r="F43" s="205" t="e">
        <f>ROUND((E43/D43)*100,2)</f>
        <v>#DIV/0!</v>
      </c>
      <c r="G43" s="205">
        <v>0</v>
      </c>
      <c r="H43" s="205">
        <v>0</v>
      </c>
      <c r="I43" s="205" t="e">
        <f t="shared" si="1"/>
        <v>#DIV/0!</v>
      </c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</row>
    <row r="44" spans="1:27" s="197" customFormat="1" ht="9.75">
      <c r="A44" s="215">
        <v>801</v>
      </c>
      <c r="B44" s="216"/>
      <c r="C44" s="200" t="s">
        <v>117</v>
      </c>
      <c r="D44" s="201">
        <f>SUM(D45,D46,D47,D48,D49,D50,D51)</f>
        <v>4698357</v>
      </c>
      <c r="E44" s="201">
        <f>SUM(E45,E46,E47,E48,E49,E50,E51)</f>
        <v>4504776.59</v>
      </c>
      <c r="F44" s="196">
        <f aca="true" t="shared" si="2" ref="F44:F54">ROUND((E44/D44)*100,2)</f>
        <v>95.88</v>
      </c>
      <c r="G44" s="201">
        <f>SUM(G45,G46,G47,G48,G49,G50,G51)</f>
        <v>4626357</v>
      </c>
      <c r="H44" s="201">
        <f>SUM(H45,H46,H47,H48,H49,H50,H51)</f>
        <v>4488576.59</v>
      </c>
      <c r="I44" s="196">
        <f aca="true" t="shared" si="3" ref="I44:I54">ROUND((H44/G44)*100,2)</f>
        <v>97.02</v>
      </c>
      <c r="J44" s="201">
        <f>SUM(J45,J46,J47,J48,J49,J50,J51)</f>
        <v>2793644</v>
      </c>
      <c r="K44" s="201">
        <f>SUM(K45,K46,K47,K48,K49,K50,K51)</f>
        <v>2766793.16</v>
      </c>
      <c r="L44" s="196">
        <f>ROUND((K44/J44)*100,2)</f>
        <v>99.04</v>
      </c>
      <c r="M44" s="201">
        <f>SUM(M45,M46,M47,M48,M49,M50,M51)</f>
        <v>592408</v>
      </c>
      <c r="N44" s="201">
        <f>SUM(N45,N46,N47,N48,N49,N50,N51)</f>
        <v>587092.99</v>
      </c>
      <c r="O44" s="196">
        <f>ROUND((N44/M44)*100,2)</f>
        <v>99.1</v>
      </c>
      <c r="P44" s="201">
        <f>SUM(P45,P46,P47,P48,P49,P50,P51)</f>
        <v>16000</v>
      </c>
      <c r="Q44" s="201">
        <f>SUM(Q45,Q46,Q47,Q48,Q49,Q50,Q51)</f>
        <v>16000</v>
      </c>
      <c r="R44" s="196">
        <f>ROUND((Q44/P44)*100,2)</f>
        <v>100</v>
      </c>
      <c r="S44" s="201"/>
      <c r="T44" s="201"/>
      <c r="U44" s="201"/>
      <c r="V44" s="201"/>
      <c r="W44" s="201"/>
      <c r="X44" s="201"/>
      <c r="Y44" s="201">
        <f>SUM(Y45,Y46,Y47,Y48,Y49,Y50,Y51)</f>
        <v>72000</v>
      </c>
      <c r="Z44" s="201">
        <f>SUM(Z45,Z46,Z47,Z48,Z49,Z50,Z51)</f>
        <v>16200</v>
      </c>
      <c r="AA44" s="196">
        <f>ROUND((Z44/Y44)*100,2)</f>
        <v>22.5</v>
      </c>
    </row>
    <row r="45" spans="1:27" ht="8.25">
      <c r="A45" s="217"/>
      <c r="B45" s="218">
        <v>80101</v>
      </c>
      <c r="C45" s="204" t="s">
        <v>118</v>
      </c>
      <c r="D45" s="206">
        <v>2777188</v>
      </c>
      <c r="E45" s="206">
        <v>2608338.26</v>
      </c>
      <c r="F45" s="205">
        <f t="shared" si="2"/>
        <v>93.92</v>
      </c>
      <c r="G45" s="206">
        <v>2705188</v>
      </c>
      <c r="H45" s="206">
        <v>2592138.26</v>
      </c>
      <c r="I45" s="205">
        <f t="shared" si="3"/>
        <v>95.82</v>
      </c>
      <c r="J45" s="206">
        <v>1646118</v>
      </c>
      <c r="K45" s="206">
        <v>1623987.58</v>
      </c>
      <c r="L45" s="205">
        <f>ROUND((K45/J45)*100,2)</f>
        <v>98.66</v>
      </c>
      <c r="M45" s="206">
        <v>352027</v>
      </c>
      <c r="N45" s="206">
        <v>348550.78</v>
      </c>
      <c r="O45" s="205">
        <f>ROUND((N45/M45)*100,2)</f>
        <v>99.01</v>
      </c>
      <c r="P45" s="206"/>
      <c r="Q45" s="206"/>
      <c r="R45" s="206"/>
      <c r="S45" s="206" t="s">
        <v>303</v>
      </c>
      <c r="T45" s="206"/>
      <c r="U45" s="206"/>
      <c r="V45" s="206"/>
      <c r="W45" s="206"/>
      <c r="X45" s="206"/>
      <c r="Y45" s="206">
        <v>72000</v>
      </c>
      <c r="Z45" s="206">
        <v>16200</v>
      </c>
      <c r="AA45" s="205">
        <f>ROUND((Z45/Y45)*100,2)</f>
        <v>22.5</v>
      </c>
    </row>
    <row r="46" spans="1:27" ht="17.25" customHeight="1">
      <c r="A46" s="217"/>
      <c r="B46" s="218">
        <v>80103</v>
      </c>
      <c r="C46" s="204" t="s">
        <v>282</v>
      </c>
      <c r="D46" s="206">
        <v>143741</v>
      </c>
      <c r="E46" s="206">
        <v>141302.24</v>
      </c>
      <c r="F46" s="205">
        <f t="shared" si="2"/>
        <v>98.3</v>
      </c>
      <c r="G46" s="206">
        <v>143741</v>
      </c>
      <c r="H46" s="206">
        <v>141302.24</v>
      </c>
      <c r="I46" s="205">
        <f t="shared" si="3"/>
        <v>98.3</v>
      </c>
      <c r="J46" s="206">
        <v>100476</v>
      </c>
      <c r="K46" s="206">
        <v>99276.82</v>
      </c>
      <c r="L46" s="205">
        <f>ROUND((K46/J46)*100,2)</f>
        <v>98.81</v>
      </c>
      <c r="M46" s="206">
        <v>23581</v>
      </c>
      <c r="N46" s="206">
        <v>22958.55</v>
      </c>
      <c r="O46" s="205">
        <f>ROUND((N46/M46)*100,2)</f>
        <v>97.36</v>
      </c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5"/>
    </row>
    <row r="47" spans="1:27" ht="15.75" customHeight="1">
      <c r="A47" s="217"/>
      <c r="B47" s="218">
        <v>80104</v>
      </c>
      <c r="C47" s="204" t="s">
        <v>241</v>
      </c>
      <c r="D47" s="206">
        <v>385004</v>
      </c>
      <c r="E47" s="206">
        <v>381923</v>
      </c>
      <c r="F47" s="205">
        <f t="shared" si="2"/>
        <v>99.2</v>
      </c>
      <c r="G47" s="206">
        <v>385004</v>
      </c>
      <c r="H47" s="206">
        <v>381923</v>
      </c>
      <c r="I47" s="205">
        <f t="shared" si="3"/>
        <v>99.2</v>
      </c>
      <c r="J47" s="206">
        <v>236413</v>
      </c>
      <c r="K47" s="206">
        <v>236320.98</v>
      </c>
      <c r="L47" s="205">
        <f>ROUND((K47/J47)*100,2)</f>
        <v>99.96</v>
      </c>
      <c r="M47" s="206">
        <v>51200</v>
      </c>
      <c r="N47" s="206">
        <v>51133.01</v>
      </c>
      <c r="O47" s="205">
        <f>ROUND((N47/M47)*100,2)</f>
        <v>99.87</v>
      </c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</row>
    <row r="48" spans="1:27" ht="8.25">
      <c r="A48" s="217"/>
      <c r="B48" s="218">
        <v>80110</v>
      </c>
      <c r="C48" s="204" t="s">
        <v>150</v>
      </c>
      <c r="D48" s="206">
        <v>1210357</v>
      </c>
      <c r="E48" s="206">
        <v>1201030.71</v>
      </c>
      <c r="F48" s="205">
        <f t="shared" si="2"/>
        <v>99.23</v>
      </c>
      <c r="G48" s="206">
        <v>1210357</v>
      </c>
      <c r="H48" s="206">
        <v>1201030.71</v>
      </c>
      <c r="I48" s="205">
        <f t="shared" si="3"/>
        <v>99.23</v>
      </c>
      <c r="J48" s="206">
        <v>810637</v>
      </c>
      <c r="K48" s="206">
        <v>807207.78</v>
      </c>
      <c r="L48" s="205">
        <f>ROUND((K48/J48)*100,2)</f>
        <v>99.58</v>
      </c>
      <c r="M48" s="206">
        <v>165600</v>
      </c>
      <c r="N48" s="206">
        <v>164450.65</v>
      </c>
      <c r="O48" s="205">
        <f>ROUND((N48/M48)*100,2)</f>
        <v>99.31</v>
      </c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5"/>
    </row>
    <row r="49" spans="1:27" ht="12" customHeight="1">
      <c r="A49" s="217"/>
      <c r="B49" s="218">
        <v>80113</v>
      </c>
      <c r="C49" s="204" t="s">
        <v>151</v>
      </c>
      <c r="D49" s="206">
        <v>67000</v>
      </c>
      <c r="E49" s="206">
        <v>62717.24</v>
      </c>
      <c r="F49" s="205">
        <f t="shared" si="2"/>
        <v>93.61</v>
      </c>
      <c r="G49" s="206">
        <v>67000</v>
      </c>
      <c r="H49" s="206">
        <v>62717.24</v>
      </c>
      <c r="I49" s="205">
        <f t="shared" si="3"/>
        <v>93.61</v>
      </c>
      <c r="J49" s="206"/>
      <c r="K49" s="206"/>
      <c r="L49" s="206"/>
      <c r="M49" s="206"/>
      <c r="N49" s="206"/>
      <c r="O49" s="206"/>
      <c r="P49" s="206">
        <v>16000</v>
      </c>
      <c r="Q49" s="206">
        <v>16000</v>
      </c>
      <c r="R49" s="205">
        <f>ROUND((Q49/P49)*100,2)</f>
        <v>100</v>
      </c>
      <c r="S49" s="206"/>
      <c r="T49" s="206"/>
      <c r="U49" s="206"/>
      <c r="V49" s="206"/>
      <c r="W49" s="206"/>
      <c r="X49" s="206"/>
      <c r="Y49" s="206"/>
      <c r="Z49" s="206"/>
      <c r="AA49" s="206"/>
    </row>
    <row r="50" spans="1:27" ht="14.25" customHeight="1">
      <c r="A50" s="217"/>
      <c r="B50" s="218">
        <v>80146</v>
      </c>
      <c r="C50" s="204" t="s">
        <v>152</v>
      </c>
      <c r="D50" s="206">
        <v>12146</v>
      </c>
      <c r="E50" s="206">
        <v>11633.29</v>
      </c>
      <c r="F50" s="205">
        <f t="shared" si="2"/>
        <v>95.78</v>
      </c>
      <c r="G50" s="206">
        <v>12146</v>
      </c>
      <c r="H50" s="206">
        <v>11633.29</v>
      </c>
      <c r="I50" s="205">
        <f t="shared" si="3"/>
        <v>95.78</v>
      </c>
      <c r="J50" s="206"/>
      <c r="K50" s="206"/>
      <c r="L50" s="205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</row>
    <row r="51" spans="1:27" ht="9.75" customHeight="1">
      <c r="A51" s="217"/>
      <c r="B51" s="218">
        <v>80195</v>
      </c>
      <c r="C51" s="204" t="s">
        <v>109</v>
      </c>
      <c r="D51" s="206">
        <v>102921</v>
      </c>
      <c r="E51" s="206">
        <v>97831.85</v>
      </c>
      <c r="F51" s="205">
        <f t="shared" si="2"/>
        <v>95.06</v>
      </c>
      <c r="G51" s="206">
        <v>102921</v>
      </c>
      <c r="H51" s="206">
        <v>97831.85</v>
      </c>
      <c r="I51" s="205">
        <f t="shared" si="3"/>
        <v>95.06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</row>
    <row r="52" spans="1:27" s="197" customFormat="1" ht="9.75">
      <c r="A52" s="198">
        <v>851</v>
      </c>
      <c r="B52" s="199"/>
      <c r="C52" s="200" t="s">
        <v>153</v>
      </c>
      <c r="D52" s="196">
        <f>SUM(D53,D54,D55)</f>
        <v>70977</v>
      </c>
      <c r="E52" s="196">
        <f>SUM(E53,E54,E55)</f>
        <v>28623.62</v>
      </c>
      <c r="F52" s="196">
        <f t="shared" si="2"/>
        <v>40.33</v>
      </c>
      <c r="G52" s="196">
        <f>SUM(G53,G54,G55)</f>
        <v>30977</v>
      </c>
      <c r="H52" s="196">
        <f>SUM(H53,H54,H55)</f>
        <v>28572.92</v>
      </c>
      <c r="I52" s="196">
        <f t="shared" si="3"/>
        <v>92.24</v>
      </c>
      <c r="J52" s="196">
        <f>SUM(J53,J54,J55)</f>
        <v>2871</v>
      </c>
      <c r="K52" s="196">
        <f>SUM(K53,K54,K55)</f>
        <v>2871</v>
      </c>
      <c r="L52" s="196">
        <f>ROUND((K52/J52)*100,2)</f>
        <v>100</v>
      </c>
      <c r="M52" s="196"/>
      <c r="N52" s="196"/>
      <c r="O52" s="196"/>
      <c r="P52" s="201"/>
      <c r="Q52" s="201"/>
      <c r="R52" s="201"/>
      <c r="S52" s="201"/>
      <c r="T52" s="201"/>
      <c r="U52" s="201"/>
      <c r="V52" s="201"/>
      <c r="W52" s="201"/>
      <c r="X52" s="201"/>
      <c r="Y52" s="196">
        <f>SUM(Y53,Y54,Y55)</f>
        <v>40000</v>
      </c>
      <c r="Z52" s="196">
        <f>SUM(Z53,Z54,Z55)</f>
        <v>50.7</v>
      </c>
      <c r="AA52" s="196">
        <f>ROUND((Z52/Y52)*100,2)</f>
        <v>0.13</v>
      </c>
    </row>
    <row r="53" spans="1:27" ht="10.5" customHeight="1">
      <c r="A53" s="202"/>
      <c r="B53" s="203">
        <v>85121</v>
      </c>
      <c r="C53" s="204" t="s">
        <v>154</v>
      </c>
      <c r="D53" s="205">
        <v>41010</v>
      </c>
      <c r="E53" s="205">
        <v>1057.2</v>
      </c>
      <c r="F53" s="205">
        <f t="shared" si="2"/>
        <v>2.58</v>
      </c>
      <c r="G53" s="205">
        <v>1010</v>
      </c>
      <c r="H53" s="205">
        <v>1006.5</v>
      </c>
      <c r="I53" s="205">
        <f t="shared" si="3"/>
        <v>99.65</v>
      </c>
      <c r="J53" s="206"/>
      <c r="K53" s="206"/>
      <c r="L53" s="206"/>
      <c r="M53" s="205"/>
      <c r="N53" s="205"/>
      <c r="O53" s="205"/>
      <c r="P53" s="206"/>
      <c r="Q53" s="206"/>
      <c r="R53" s="206"/>
      <c r="S53" s="206"/>
      <c r="T53" s="206"/>
      <c r="U53" s="206"/>
      <c r="V53" s="206"/>
      <c r="W53" s="206"/>
      <c r="X53" s="206"/>
      <c r="Y53" s="205">
        <v>40000</v>
      </c>
      <c r="Z53" s="205">
        <v>50.7</v>
      </c>
      <c r="AA53" s="205">
        <f>ROUND((Z53/Y53)*100,2)</f>
        <v>0.13</v>
      </c>
    </row>
    <row r="54" spans="1:27" ht="14.25" customHeight="1">
      <c r="A54" s="202"/>
      <c r="B54" s="203">
        <v>85153</v>
      </c>
      <c r="C54" s="204" t="s">
        <v>155</v>
      </c>
      <c r="D54" s="205">
        <v>1400</v>
      </c>
      <c r="E54" s="205">
        <v>1400</v>
      </c>
      <c r="F54" s="205">
        <f t="shared" si="2"/>
        <v>100</v>
      </c>
      <c r="G54" s="205">
        <v>1400</v>
      </c>
      <c r="H54" s="205">
        <v>1400</v>
      </c>
      <c r="I54" s="205">
        <f t="shared" si="3"/>
        <v>100</v>
      </c>
      <c r="J54" s="206"/>
      <c r="K54" s="206"/>
      <c r="L54" s="206"/>
      <c r="M54" s="205"/>
      <c r="N54" s="205"/>
      <c r="O54" s="205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5"/>
    </row>
    <row r="55" spans="1:27" ht="8.25">
      <c r="A55" s="202"/>
      <c r="B55" s="203">
        <v>85154</v>
      </c>
      <c r="C55" s="204" t="s">
        <v>156</v>
      </c>
      <c r="D55" s="205">
        <v>28567</v>
      </c>
      <c r="E55" s="205">
        <v>26166.42</v>
      </c>
      <c r="F55" s="205">
        <f>ROUND((E55/D55)*100,2)</f>
        <v>91.6</v>
      </c>
      <c r="G55" s="205">
        <v>28567</v>
      </c>
      <c r="H55" s="205">
        <v>26166.42</v>
      </c>
      <c r="I55" s="205">
        <f>ROUND((H55/G55)*100,2)</f>
        <v>91.6</v>
      </c>
      <c r="J55" s="206">
        <v>2871</v>
      </c>
      <c r="K55" s="206">
        <v>2871</v>
      </c>
      <c r="L55" s="205">
        <f>ROUND((K55/J55)*100,2)</f>
        <v>100</v>
      </c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</row>
    <row r="56" spans="1:27" s="213" customFormat="1" ht="9.75">
      <c r="A56" s="219">
        <v>852</v>
      </c>
      <c r="B56" s="199"/>
      <c r="C56" s="200" t="s">
        <v>119</v>
      </c>
      <c r="D56" s="220">
        <f>SUM(D57,D58,D60,D61,D62,D63,D64,D65,D59)</f>
        <v>2873550</v>
      </c>
      <c r="E56" s="220">
        <f>SUM(E57,E58,E60,E61,E62,E63,E64,E65,E59)</f>
        <v>2697315.67</v>
      </c>
      <c r="F56" s="196">
        <f>ROUND((E56/D56)*100,2)</f>
        <v>93.87</v>
      </c>
      <c r="G56" s="220">
        <f>SUM(G57,G58,G60,G61,G62,G63,G64,G65,G59)</f>
        <v>2868764</v>
      </c>
      <c r="H56" s="220">
        <f>SUM(H57,H58,H60,H61,H62,H63,H64,H65,H59)</f>
        <v>2692529.67</v>
      </c>
      <c r="I56" s="196">
        <f>ROUND((H56/G56)*100,2)</f>
        <v>93.86</v>
      </c>
      <c r="J56" s="220">
        <f>SUM(J57,J58,J60,J61,J62,J63,J64,J65,J59)</f>
        <v>179664</v>
      </c>
      <c r="K56" s="220">
        <f>SUM(K57,K58,K60,K61,K62,K63,K64,K65,K59)</f>
        <v>179651</v>
      </c>
      <c r="L56" s="196">
        <f>ROUND((K56/J56)*100,2)</f>
        <v>99.99</v>
      </c>
      <c r="M56" s="220">
        <f>SUM(M57,M58,M60,M61,M62,M63,M64,M65,M59)</f>
        <v>66562</v>
      </c>
      <c r="N56" s="220">
        <f>SUM(N57,N58,N60,N61,N62,N63,N64,N65,N59)</f>
        <v>61843.9</v>
      </c>
      <c r="O56" s="196">
        <f>ROUND((N56/M56)*100,2)</f>
        <v>92.91</v>
      </c>
      <c r="P56" s="220"/>
      <c r="Q56" s="220"/>
      <c r="R56" s="196"/>
      <c r="S56" s="220"/>
      <c r="T56" s="220"/>
      <c r="U56" s="196"/>
      <c r="V56" s="220"/>
      <c r="W56" s="220"/>
      <c r="X56" s="196"/>
      <c r="Y56" s="220">
        <f>SUM(Y57,Y58,Y60,Y61,Y62,Y63,Y64,Y65,Y59)</f>
        <v>4786</v>
      </c>
      <c r="Z56" s="220">
        <f>SUM(Z57,Z58,Z60,Z61,Z62,Z63,Z64,Z65,Z59)</f>
        <v>4786</v>
      </c>
      <c r="AA56" s="196">
        <f>ROUND((Z56/Y56)*100,2)</f>
        <v>100</v>
      </c>
    </row>
    <row r="57" spans="1:27" s="210" customFormat="1" ht="10.5" customHeight="1">
      <c r="A57" s="221"/>
      <c r="B57" s="203">
        <v>85202</v>
      </c>
      <c r="C57" s="204" t="s">
        <v>408</v>
      </c>
      <c r="D57" s="222">
        <v>29322</v>
      </c>
      <c r="E57" s="205">
        <v>28851.31</v>
      </c>
      <c r="F57" s="205">
        <f>ROUND((E57/D57)*100,2)</f>
        <v>98.39</v>
      </c>
      <c r="G57" s="223">
        <v>29322</v>
      </c>
      <c r="H57" s="224">
        <v>28851.31</v>
      </c>
      <c r="I57" s="205">
        <f>ROUND((H57/G57)*100,2)</f>
        <v>98.39</v>
      </c>
      <c r="J57" s="222"/>
      <c r="K57" s="205"/>
      <c r="L57" s="205"/>
      <c r="M57" s="209"/>
      <c r="N57" s="209"/>
      <c r="O57" s="196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</row>
    <row r="58" spans="1:27" s="210" customFormat="1" ht="10.5" customHeight="1" hidden="1">
      <c r="A58" s="221"/>
      <c r="B58" s="203">
        <v>85203</v>
      </c>
      <c r="C58" s="204" t="s">
        <v>157</v>
      </c>
      <c r="D58" s="222">
        <v>0</v>
      </c>
      <c r="E58" s="205">
        <v>0</v>
      </c>
      <c r="F58" s="205">
        <v>0</v>
      </c>
      <c r="G58" s="223">
        <v>0</v>
      </c>
      <c r="H58" s="224">
        <v>0</v>
      </c>
      <c r="I58" s="205">
        <v>0</v>
      </c>
      <c r="J58" s="222"/>
      <c r="K58" s="205"/>
      <c r="L58" s="205"/>
      <c r="M58" s="209"/>
      <c r="N58" s="209"/>
      <c r="O58" s="196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</row>
    <row r="59" spans="1:27" s="210" customFormat="1" ht="37.5" customHeight="1">
      <c r="A59" s="221"/>
      <c r="B59" s="203">
        <v>85212</v>
      </c>
      <c r="C59" s="204" t="s">
        <v>177</v>
      </c>
      <c r="D59" s="222">
        <v>2111237</v>
      </c>
      <c r="E59" s="205">
        <v>1956752.03</v>
      </c>
      <c r="F59" s="205">
        <f>ROUND((E59/D59)*100,2)</f>
        <v>92.68</v>
      </c>
      <c r="G59" s="223">
        <v>2111237</v>
      </c>
      <c r="H59" s="224">
        <v>1956752.03</v>
      </c>
      <c r="I59" s="205">
        <f>ROUND((H59/G59)*100,2)</f>
        <v>92.68</v>
      </c>
      <c r="J59" s="222">
        <v>30725</v>
      </c>
      <c r="K59" s="205">
        <v>30717.8</v>
      </c>
      <c r="L59" s="205">
        <f>ROUND((K59/J59)*100,2)</f>
        <v>99.98</v>
      </c>
      <c r="M59" s="206">
        <v>25003</v>
      </c>
      <c r="N59" s="206">
        <v>24904.39</v>
      </c>
      <c r="O59" s="205">
        <f aca="true" t="shared" si="4" ref="O59:O64">ROUND((N59/M59)*100,2)</f>
        <v>99.61</v>
      </c>
      <c r="P59" s="209" t="s">
        <v>303</v>
      </c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1:27" ht="48.75" customHeight="1">
      <c r="A60" s="202"/>
      <c r="B60" s="203">
        <v>85213</v>
      </c>
      <c r="C60" s="204" t="s">
        <v>411</v>
      </c>
      <c r="D60" s="205">
        <v>11356</v>
      </c>
      <c r="E60" s="205">
        <v>6995.49</v>
      </c>
      <c r="F60" s="205">
        <f>ROUND((E60/D60)*100,2)</f>
        <v>61.6</v>
      </c>
      <c r="G60" s="205">
        <v>11356</v>
      </c>
      <c r="H60" s="205">
        <v>6995.49</v>
      </c>
      <c r="I60" s="205">
        <f>ROUND((H60/G60)*100,2)</f>
        <v>61.6</v>
      </c>
      <c r="J60" s="206"/>
      <c r="K60" s="206"/>
      <c r="L60" s="205"/>
      <c r="M60" s="206">
        <v>11356</v>
      </c>
      <c r="N60" s="206">
        <v>6995.49</v>
      </c>
      <c r="O60" s="205">
        <f t="shared" si="4"/>
        <v>61.6</v>
      </c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</row>
    <row r="61" spans="1:27" ht="26.25" customHeight="1">
      <c r="A61" s="202"/>
      <c r="B61" s="203">
        <v>85214</v>
      </c>
      <c r="C61" s="204" t="s">
        <v>283</v>
      </c>
      <c r="D61" s="205">
        <v>250845</v>
      </c>
      <c r="E61" s="205">
        <v>234403</v>
      </c>
      <c r="F61" s="205">
        <f aca="true" t="shared" si="5" ref="F61:F81">ROUND((E61/D61)*100,2)</f>
        <v>93.45</v>
      </c>
      <c r="G61" s="205">
        <v>250845</v>
      </c>
      <c r="H61" s="205">
        <v>234403</v>
      </c>
      <c r="I61" s="205">
        <f aca="true" t="shared" si="6" ref="I61:I70">ROUND((H61/G61)*100,2)</f>
        <v>93.45</v>
      </c>
      <c r="J61" s="206"/>
      <c r="K61" s="206"/>
      <c r="L61" s="206"/>
      <c r="M61" s="206"/>
      <c r="N61" s="206"/>
      <c r="O61" s="205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</row>
    <row r="62" spans="1:27" ht="12.75" customHeight="1">
      <c r="A62" s="202"/>
      <c r="B62" s="203">
        <v>85215</v>
      </c>
      <c r="C62" s="204" t="s">
        <v>158</v>
      </c>
      <c r="D62" s="205">
        <v>1578</v>
      </c>
      <c r="E62" s="205">
        <v>1577.55</v>
      </c>
      <c r="F62" s="205">
        <f t="shared" si="5"/>
        <v>99.97</v>
      </c>
      <c r="G62" s="205">
        <v>1578</v>
      </c>
      <c r="H62" s="205">
        <v>1577.55</v>
      </c>
      <c r="I62" s="205">
        <f t="shared" si="6"/>
        <v>99.97</v>
      </c>
      <c r="J62" s="206"/>
      <c r="K62" s="206"/>
      <c r="L62" s="206"/>
      <c r="M62" s="206"/>
      <c r="N62" s="206"/>
      <c r="O62" s="205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</row>
    <row r="63" spans="1:27" ht="10.5" customHeight="1">
      <c r="A63" s="202"/>
      <c r="B63" s="203">
        <v>85219</v>
      </c>
      <c r="C63" s="204" t="s">
        <v>129</v>
      </c>
      <c r="D63" s="205">
        <v>138606</v>
      </c>
      <c r="E63" s="205">
        <v>138368.64</v>
      </c>
      <c r="F63" s="205">
        <f t="shared" si="5"/>
        <v>99.83</v>
      </c>
      <c r="G63" s="205">
        <v>138606</v>
      </c>
      <c r="H63" s="205">
        <v>138368.64</v>
      </c>
      <c r="I63" s="205">
        <f t="shared" si="6"/>
        <v>99.83</v>
      </c>
      <c r="J63" s="205">
        <v>105234</v>
      </c>
      <c r="K63" s="205">
        <v>105234</v>
      </c>
      <c r="L63" s="205">
        <f>ROUND((K63/J63)*100,2)</f>
        <v>100</v>
      </c>
      <c r="M63" s="206">
        <v>21447</v>
      </c>
      <c r="N63" s="206">
        <v>21418.3</v>
      </c>
      <c r="O63" s="205">
        <f t="shared" si="4"/>
        <v>99.87</v>
      </c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</row>
    <row r="64" spans="1:27" ht="21" customHeight="1">
      <c r="A64" s="202"/>
      <c r="B64" s="203">
        <v>85228</v>
      </c>
      <c r="C64" s="204" t="s">
        <v>120</v>
      </c>
      <c r="D64" s="205">
        <v>55606</v>
      </c>
      <c r="E64" s="205">
        <v>55367.65</v>
      </c>
      <c r="F64" s="205">
        <f t="shared" si="5"/>
        <v>99.57</v>
      </c>
      <c r="G64" s="205">
        <v>55606</v>
      </c>
      <c r="H64" s="205">
        <v>55367.65</v>
      </c>
      <c r="I64" s="205">
        <f t="shared" si="6"/>
        <v>99.57</v>
      </c>
      <c r="J64" s="205">
        <v>43705</v>
      </c>
      <c r="K64" s="205">
        <v>43699.2</v>
      </c>
      <c r="L64" s="205">
        <f>ROUND((K64/J64)*100,2)</f>
        <v>99.99</v>
      </c>
      <c r="M64" s="206">
        <v>8756</v>
      </c>
      <c r="N64" s="206">
        <v>8525.72</v>
      </c>
      <c r="O64" s="205">
        <f t="shared" si="4"/>
        <v>97.37</v>
      </c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</row>
    <row r="65" spans="1:27" ht="18.75" customHeight="1">
      <c r="A65" s="202"/>
      <c r="B65" s="203">
        <v>85295</v>
      </c>
      <c r="C65" s="204" t="s">
        <v>109</v>
      </c>
      <c r="D65" s="205">
        <v>275000</v>
      </c>
      <c r="E65" s="205">
        <v>275000</v>
      </c>
      <c r="F65" s="205">
        <f t="shared" si="5"/>
        <v>100</v>
      </c>
      <c r="G65" s="205">
        <v>270214</v>
      </c>
      <c r="H65" s="205">
        <v>270214</v>
      </c>
      <c r="I65" s="205">
        <f t="shared" si="6"/>
        <v>100</v>
      </c>
      <c r="J65" s="206"/>
      <c r="K65" s="206"/>
      <c r="L65" s="206"/>
      <c r="M65" s="206"/>
      <c r="N65" s="206"/>
      <c r="O65" s="205"/>
      <c r="P65" s="206"/>
      <c r="Q65" s="206"/>
      <c r="R65" s="206"/>
      <c r="S65" s="206"/>
      <c r="T65" s="206"/>
      <c r="U65" s="206"/>
      <c r="V65" s="206"/>
      <c r="W65" s="206"/>
      <c r="X65" s="206"/>
      <c r="Y65" s="206">
        <v>4786</v>
      </c>
      <c r="Z65" s="206">
        <v>4786</v>
      </c>
      <c r="AA65" s="196">
        <f>ROUND((Z65/Y65)*100,2)</f>
        <v>100</v>
      </c>
    </row>
    <row r="66" spans="1:27" s="197" customFormat="1" ht="18" customHeight="1">
      <c r="A66" s="198">
        <v>853</v>
      </c>
      <c r="B66" s="199"/>
      <c r="C66" s="200" t="s">
        <v>309</v>
      </c>
      <c r="D66" s="196">
        <f>SUM(D67)</f>
        <v>98537.1</v>
      </c>
      <c r="E66" s="196">
        <f>SUM(E67)</f>
        <v>98228.64</v>
      </c>
      <c r="F66" s="196">
        <f t="shared" si="5"/>
        <v>99.69</v>
      </c>
      <c r="G66" s="196">
        <f>SUM(G67)</f>
        <v>98537.1</v>
      </c>
      <c r="H66" s="196">
        <f>SUM(H67)</f>
        <v>98228.64</v>
      </c>
      <c r="I66" s="196">
        <f t="shared" si="6"/>
        <v>99.69</v>
      </c>
      <c r="J66" s="196">
        <f>SUM(J67)</f>
        <v>76265</v>
      </c>
      <c r="K66" s="196">
        <f>SUM(K67)</f>
        <v>76200.18</v>
      </c>
      <c r="L66" s="196">
        <f>ROUND((K66/J66)*100,2)</f>
        <v>99.92</v>
      </c>
      <c r="M66" s="196">
        <f>SUM(M67)</f>
        <v>16020</v>
      </c>
      <c r="N66" s="196">
        <f>SUM(N67)</f>
        <v>16005.99</v>
      </c>
      <c r="O66" s="196">
        <f>ROUND((N66/M66)*100,2)</f>
        <v>99.91</v>
      </c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196"/>
    </row>
    <row r="67" spans="1:27" ht="12.75" customHeight="1">
      <c r="A67" s="202"/>
      <c r="B67" s="203">
        <v>85333</v>
      </c>
      <c r="C67" s="204" t="s">
        <v>159</v>
      </c>
      <c r="D67" s="205">
        <v>98537.1</v>
      </c>
      <c r="E67" s="205">
        <v>98228.64</v>
      </c>
      <c r="F67" s="205">
        <f t="shared" si="5"/>
        <v>99.69</v>
      </c>
      <c r="G67" s="205">
        <v>98537.1</v>
      </c>
      <c r="H67" s="205">
        <v>98228.64</v>
      </c>
      <c r="I67" s="205">
        <f t="shared" si="6"/>
        <v>99.69</v>
      </c>
      <c r="J67" s="205">
        <v>76265</v>
      </c>
      <c r="K67" s="205">
        <v>76200.18</v>
      </c>
      <c r="L67" s="205">
        <f>ROUND((K67/J67)*100,2)</f>
        <v>99.92</v>
      </c>
      <c r="M67" s="206">
        <v>16020</v>
      </c>
      <c r="N67" s="206">
        <v>16005.99</v>
      </c>
      <c r="O67" s="205">
        <f>ROUND((N67/M67)*100,2)</f>
        <v>99.91</v>
      </c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196"/>
    </row>
    <row r="68" spans="1:27" s="197" customFormat="1" ht="13.5" customHeight="1">
      <c r="A68" s="215">
        <v>854</v>
      </c>
      <c r="B68" s="216"/>
      <c r="C68" s="200" t="s">
        <v>121</v>
      </c>
      <c r="D68" s="201">
        <f>SUM(D69,D70,D71)</f>
        <v>513027</v>
      </c>
      <c r="E68" s="201">
        <f>SUM(E69,E70,E71)</f>
        <v>482623.91</v>
      </c>
      <c r="F68" s="196">
        <f t="shared" si="5"/>
        <v>94.07</v>
      </c>
      <c r="G68" s="201">
        <f>SUM(G69,G70,G71)</f>
        <v>513027</v>
      </c>
      <c r="H68" s="201">
        <f>SUM(H69,H70,H71)</f>
        <v>482623.91</v>
      </c>
      <c r="I68" s="196">
        <f t="shared" si="6"/>
        <v>94.07</v>
      </c>
      <c r="J68" s="201">
        <f>SUM(J69,J70,J71)</f>
        <v>88570</v>
      </c>
      <c r="K68" s="201">
        <f>SUM(K69,K70,K71)</f>
        <v>88094.75</v>
      </c>
      <c r="L68" s="196">
        <f>ROUND((K68/J68)*100,2)</f>
        <v>99.46</v>
      </c>
      <c r="M68" s="201">
        <f>SUM(M69,M70,M71)</f>
        <v>17591.1</v>
      </c>
      <c r="N68" s="201">
        <f>SUM(N69,N70,N71)</f>
        <v>17473.26</v>
      </c>
      <c r="O68" s="196">
        <f>ROUND((N68/M68)*100,2)</f>
        <v>99.33</v>
      </c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196"/>
    </row>
    <row r="69" spans="1:27" ht="12.75" customHeight="1">
      <c r="A69" s="217"/>
      <c r="B69" s="218">
        <v>85401</v>
      </c>
      <c r="C69" s="204" t="s">
        <v>122</v>
      </c>
      <c r="D69" s="206">
        <v>212603</v>
      </c>
      <c r="E69" s="206">
        <v>192637.5</v>
      </c>
      <c r="F69" s="205">
        <f t="shared" si="5"/>
        <v>90.61</v>
      </c>
      <c r="G69" s="206">
        <v>212603</v>
      </c>
      <c r="H69" s="206">
        <v>192637.5</v>
      </c>
      <c r="I69" s="205">
        <f t="shared" si="6"/>
        <v>90.61</v>
      </c>
      <c r="J69" s="206">
        <v>88370</v>
      </c>
      <c r="K69" s="206">
        <v>87894.75</v>
      </c>
      <c r="L69" s="205">
        <f>ROUND((K69/J69)*100,2)</f>
        <v>99.46</v>
      </c>
      <c r="M69" s="206">
        <v>17556</v>
      </c>
      <c r="N69" s="206">
        <v>17438.16</v>
      </c>
      <c r="O69" s="205">
        <f>ROUND((N69/M69)*100,2)</f>
        <v>99.33</v>
      </c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5"/>
    </row>
    <row r="70" spans="1:27" ht="16.5" customHeight="1">
      <c r="A70" s="217"/>
      <c r="B70" s="218">
        <v>85415</v>
      </c>
      <c r="C70" s="204" t="s">
        <v>263</v>
      </c>
      <c r="D70" s="206">
        <v>299624</v>
      </c>
      <c r="E70" s="206">
        <v>289186.41</v>
      </c>
      <c r="F70" s="205">
        <f t="shared" si="5"/>
        <v>96.52</v>
      </c>
      <c r="G70" s="206">
        <v>299624</v>
      </c>
      <c r="H70" s="206">
        <v>289186.41</v>
      </c>
      <c r="I70" s="205">
        <f t="shared" si="6"/>
        <v>96.52</v>
      </c>
      <c r="J70" s="206">
        <v>200</v>
      </c>
      <c r="K70" s="206">
        <v>200</v>
      </c>
      <c r="L70" s="205">
        <f>ROUND((K70/J70)*100,2)</f>
        <v>100</v>
      </c>
      <c r="M70" s="206">
        <v>35.1</v>
      </c>
      <c r="N70" s="206">
        <v>35.1</v>
      </c>
      <c r="O70" s="205">
        <f>ROUND((N70/M70)*100,2)</f>
        <v>100</v>
      </c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5"/>
    </row>
    <row r="71" spans="1:27" ht="17.25" customHeight="1">
      <c r="A71" s="217"/>
      <c r="B71" s="218">
        <v>85446</v>
      </c>
      <c r="C71" s="204" t="s">
        <v>152</v>
      </c>
      <c r="D71" s="206">
        <v>800</v>
      </c>
      <c r="E71" s="206">
        <v>800</v>
      </c>
      <c r="F71" s="205">
        <f t="shared" si="5"/>
        <v>100</v>
      </c>
      <c r="G71" s="206">
        <v>800</v>
      </c>
      <c r="H71" s="206">
        <v>800</v>
      </c>
      <c r="I71" s="205">
        <f aca="true" t="shared" si="7" ref="I71:I81">ROUND((H71/G71)*100,2)</f>
        <v>100</v>
      </c>
      <c r="J71" s="206"/>
      <c r="K71" s="206"/>
      <c r="L71" s="206"/>
      <c r="M71" s="206"/>
      <c r="N71" s="206"/>
      <c r="O71" s="206" t="s">
        <v>303</v>
      </c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</row>
    <row r="72" spans="1:27" s="197" customFormat="1" ht="19.5">
      <c r="A72" s="198">
        <v>900</v>
      </c>
      <c r="B72" s="199"/>
      <c r="C72" s="200" t="s">
        <v>133</v>
      </c>
      <c r="D72" s="196">
        <f>SUM(D73,D74,D75,D76,D77)</f>
        <v>672575</v>
      </c>
      <c r="E72" s="196">
        <f>SUM(E73,E74,E75,E76,E77)</f>
        <v>619154.3200000001</v>
      </c>
      <c r="F72" s="196">
        <f t="shared" si="5"/>
        <v>92.06</v>
      </c>
      <c r="G72" s="196">
        <f>SUM(G73,G74,G75,G76,G77)</f>
        <v>337775</v>
      </c>
      <c r="H72" s="196">
        <f>SUM(H73,H74,H75,H76,H77)</f>
        <v>290078.21</v>
      </c>
      <c r="I72" s="196">
        <f t="shared" si="7"/>
        <v>85.88</v>
      </c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196">
        <f>SUM(Y73,Y76,Y77)</f>
        <v>334800</v>
      </c>
      <c r="Z72" s="196">
        <f>SUM(Z73,Z76,Z77)</f>
        <v>329076.11</v>
      </c>
      <c r="AA72" s="196">
        <f>ROUND((Z72/Y72)*100,2)</f>
        <v>98.29</v>
      </c>
    </row>
    <row r="73" spans="1:27" ht="8.25">
      <c r="A73" s="202"/>
      <c r="B73" s="203">
        <v>90001</v>
      </c>
      <c r="C73" s="204" t="s">
        <v>134</v>
      </c>
      <c r="D73" s="205">
        <v>439800</v>
      </c>
      <c r="E73" s="205">
        <v>420254.18</v>
      </c>
      <c r="F73" s="205">
        <f t="shared" si="5"/>
        <v>95.56</v>
      </c>
      <c r="G73" s="205">
        <v>150000</v>
      </c>
      <c r="H73" s="205">
        <v>133862.88</v>
      </c>
      <c r="I73" s="205">
        <f t="shared" si="7"/>
        <v>89.24</v>
      </c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5">
        <v>289800</v>
      </c>
      <c r="Z73" s="205">
        <v>286391.3</v>
      </c>
      <c r="AA73" s="205">
        <f>ROUND((Z73/Y73)*100,2)</f>
        <v>98.82</v>
      </c>
    </row>
    <row r="74" spans="1:27" ht="7.5" customHeight="1">
      <c r="A74" s="202"/>
      <c r="B74" s="203">
        <v>90002</v>
      </c>
      <c r="C74" s="204" t="s">
        <v>160</v>
      </c>
      <c r="D74" s="205">
        <v>1920</v>
      </c>
      <c r="E74" s="206">
        <v>1919.4</v>
      </c>
      <c r="F74" s="205">
        <f t="shared" si="5"/>
        <v>99.97</v>
      </c>
      <c r="G74" s="206">
        <v>1920</v>
      </c>
      <c r="H74" s="206">
        <v>1919.4</v>
      </c>
      <c r="I74" s="205">
        <f t="shared" si="7"/>
        <v>99.97</v>
      </c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5"/>
      <c r="Z74" s="206"/>
      <c r="AA74" s="205"/>
    </row>
    <row r="75" spans="1:27" ht="8.25">
      <c r="A75" s="202"/>
      <c r="B75" s="203">
        <v>90003</v>
      </c>
      <c r="C75" s="204" t="s">
        <v>284</v>
      </c>
      <c r="D75" s="205">
        <v>4800</v>
      </c>
      <c r="E75" s="205">
        <v>4776.18</v>
      </c>
      <c r="F75" s="205">
        <f t="shared" si="5"/>
        <v>99.5</v>
      </c>
      <c r="G75" s="205">
        <v>4800</v>
      </c>
      <c r="H75" s="205">
        <v>4776.18</v>
      </c>
      <c r="I75" s="205">
        <f t="shared" si="7"/>
        <v>99.5</v>
      </c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5"/>
      <c r="Z75" s="205"/>
      <c r="AA75" s="205"/>
    </row>
    <row r="76" spans="1:27" ht="8.25">
      <c r="A76" s="202"/>
      <c r="B76" s="203">
        <v>90015</v>
      </c>
      <c r="C76" s="204" t="s">
        <v>285</v>
      </c>
      <c r="D76" s="205">
        <v>220000</v>
      </c>
      <c r="E76" s="205">
        <v>188016.79</v>
      </c>
      <c r="F76" s="205">
        <f t="shared" si="5"/>
        <v>85.46</v>
      </c>
      <c r="G76" s="205">
        <v>175000</v>
      </c>
      <c r="H76" s="205">
        <v>145331.98</v>
      </c>
      <c r="I76" s="205">
        <f t="shared" si="7"/>
        <v>83.05</v>
      </c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5">
        <v>45000</v>
      </c>
      <c r="Z76" s="205">
        <v>42684.81</v>
      </c>
      <c r="AA76" s="205">
        <f>ROUND((Z76/Y76)*100,2)</f>
        <v>94.86</v>
      </c>
    </row>
    <row r="77" spans="1:27" ht="8.25">
      <c r="A77" s="202"/>
      <c r="B77" s="203">
        <v>90095</v>
      </c>
      <c r="C77" s="204" t="s">
        <v>220</v>
      </c>
      <c r="D77" s="205">
        <v>6055</v>
      </c>
      <c r="E77" s="205">
        <v>4187.77</v>
      </c>
      <c r="F77" s="205">
        <f t="shared" si="5"/>
        <v>69.16</v>
      </c>
      <c r="G77" s="205">
        <v>6055</v>
      </c>
      <c r="H77" s="205">
        <v>4187.77</v>
      </c>
      <c r="I77" s="205">
        <f t="shared" si="7"/>
        <v>69.16</v>
      </c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</row>
    <row r="78" spans="1:27" s="197" customFormat="1" ht="19.5">
      <c r="A78" s="198">
        <v>921</v>
      </c>
      <c r="B78" s="199"/>
      <c r="C78" s="200" t="s">
        <v>161</v>
      </c>
      <c r="D78" s="196">
        <f>SUM(D79,D80,D81,D82)</f>
        <v>61110</v>
      </c>
      <c r="E78" s="196">
        <f>SUM(E79,E80,E81,E82)</f>
        <v>59885.93</v>
      </c>
      <c r="F78" s="196">
        <f t="shared" si="5"/>
        <v>98</v>
      </c>
      <c r="G78" s="196">
        <f>SUM(G79,G80,G81,G82)</f>
        <v>61110</v>
      </c>
      <c r="H78" s="196">
        <f>SUM(H79,H80,H81,H82)</f>
        <v>59885.93</v>
      </c>
      <c r="I78" s="196">
        <f t="shared" si="7"/>
        <v>98</v>
      </c>
      <c r="J78" s="196"/>
      <c r="K78" s="196" t="s">
        <v>303</v>
      </c>
      <c r="L78" s="196"/>
      <c r="M78" s="196"/>
      <c r="N78" s="196"/>
      <c r="O78" s="196"/>
      <c r="P78" s="196">
        <f>SUM(P79,P80,P81,P82)</f>
        <v>44000</v>
      </c>
      <c r="Q78" s="196">
        <f>SUM(Q79,Q80,Q81,Q82)</f>
        <v>44000</v>
      </c>
      <c r="R78" s="196">
        <f>ROUND((Q78/P78)*100,2)</f>
        <v>100</v>
      </c>
      <c r="S78" s="201"/>
      <c r="T78" s="201"/>
      <c r="U78" s="201"/>
      <c r="V78" s="201"/>
      <c r="W78" s="201"/>
      <c r="X78" s="201"/>
      <c r="Y78" s="196"/>
      <c r="Z78" s="196"/>
      <c r="AA78" s="196"/>
    </row>
    <row r="79" spans="1:27" ht="12.75" customHeight="1">
      <c r="A79" s="202"/>
      <c r="B79" s="203">
        <v>92105</v>
      </c>
      <c r="C79" s="204" t="s">
        <v>162</v>
      </c>
      <c r="D79" s="205">
        <v>11310</v>
      </c>
      <c r="E79" s="205">
        <v>11227.24</v>
      </c>
      <c r="F79" s="205">
        <f t="shared" si="5"/>
        <v>99.27</v>
      </c>
      <c r="G79" s="205">
        <v>11310</v>
      </c>
      <c r="H79" s="205">
        <v>11227.24</v>
      </c>
      <c r="I79" s="205">
        <f t="shared" si="7"/>
        <v>99.27</v>
      </c>
      <c r="J79" s="206"/>
      <c r="K79" s="206"/>
      <c r="L79" s="206"/>
      <c r="M79" s="206"/>
      <c r="N79" s="206"/>
      <c r="O79" s="205"/>
      <c r="P79" s="206">
        <v>4000</v>
      </c>
      <c r="Q79" s="206">
        <v>4000</v>
      </c>
      <c r="R79" s="205">
        <f>ROUND((Q79/P79)*100,2)</f>
        <v>100</v>
      </c>
      <c r="S79" s="206"/>
      <c r="T79" s="206"/>
      <c r="U79" s="206"/>
      <c r="V79" s="206"/>
      <c r="W79" s="206"/>
      <c r="X79" s="206"/>
      <c r="Y79" s="206"/>
      <c r="Z79" s="206"/>
      <c r="AA79" s="206"/>
    </row>
    <row r="80" spans="1:27" ht="14.25" customHeight="1">
      <c r="A80" s="202"/>
      <c r="B80" s="203">
        <v>92109</v>
      </c>
      <c r="C80" s="204" t="s">
        <v>409</v>
      </c>
      <c r="D80" s="205">
        <v>9800</v>
      </c>
      <c r="E80" s="205">
        <v>8658.69</v>
      </c>
      <c r="F80" s="205">
        <f t="shared" si="5"/>
        <v>88.35</v>
      </c>
      <c r="G80" s="205">
        <v>9800</v>
      </c>
      <c r="H80" s="205">
        <v>8658.69</v>
      </c>
      <c r="I80" s="205">
        <f t="shared" si="7"/>
        <v>88.35</v>
      </c>
      <c r="J80" s="206"/>
      <c r="K80" s="206"/>
      <c r="L80" s="205"/>
      <c r="M80" s="206"/>
      <c r="N80" s="206"/>
      <c r="O80" s="206"/>
      <c r="P80" s="206"/>
      <c r="Q80" s="206"/>
      <c r="R80" s="196"/>
      <c r="S80" s="206"/>
      <c r="T80" s="206"/>
      <c r="U80" s="206"/>
      <c r="V80" s="206"/>
      <c r="W80" s="206"/>
      <c r="X80" s="206"/>
      <c r="Y80" s="206"/>
      <c r="Z80" s="206"/>
      <c r="AA80" s="206"/>
    </row>
    <row r="81" spans="1:27" ht="11.25" customHeight="1">
      <c r="A81" s="202"/>
      <c r="B81" s="203">
        <v>92116</v>
      </c>
      <c r="C81" s="204" t="s">
        <v>163</v>
      </c>
      <c r="D81" s="205">
        <v>40000</v>
      </c>
      <c r="E81" s="205">
        <v>40000</v>
      </c>
      <c r="F81" s="205">
        <f t="shared" si="5"/>
        <v>100</v>
      </c>
      <c r="G81" s="205">
        <v>40000</v>
      </c>
      <c r="H81" s="205">
        <v>40000</v>
      </c>
      <c r="I81" s="205">
        <f t="shared" si="7"/>
        <v>100</v>
      </c>
      <c r="J81" s="205"/>
      <c r="K81" s="205"/>
      <c r="L81" s="205"/>
      <c r="M81" s="206"/>
      <c r="N81" s="206"/>
      <c r="O81" s="205"/>
      <c r="P81" s="206">
        <v>40000</v>
      </c>
      <c r="Q81" s="206">
        <v>40000</v>
      </c>
      <c r="R81" s="205">
        <f>ROUND((Q81/P81)*100,2)</f>
        <v>100</v>
      </c>
      <c r="S81" s="206"/>
      <c r="T81" s="206"/>
      <c r="U81" s="206"/>
      <c r="V81" s="206"/>
      <c r="W81" s="206"/>
      <c r="X81" s="206"/>
      <c r="Y81" s="205"/>
      <c r="Z81" s="205"/>
      <c r="AA81" s="205"/>
    </row>
    <row r="82" spans="1:27" ht="14.25" customHeight="1" hidden="1">
      <c r="A82" s="202"/>
      <c r="B82" s="203">
        <v>92195</v>
      </c>
      <c r="C82" s="204" t="s">
        <v>109</v>
      </c>
      <c r="D82" s="205">
        <v>0</v>
      </c>
      <c r="E82" s="206">
        <v>0</v>
      </c>
      <c r="F82" s="205">
        <v>0</v>
      </c>
      <c r="G82" s="206">
        <v>0</v>
      </c>
      <c r="H82" s="206">
        <v>0</v>
      </c>
      <c r="I82" s="205">
        <v>0</v>
      </c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5"/>
      <c r="Z82" s="206"/>
      <c r="AA82" s="205"/>
    </row>
    <row r="83" spans="1:27" s="197" customFormat="1" ht="12.75" customHeight="1">
      <c r="A83" s="198">
        <v>926</v>
      </c>
      <c r="B83" s="199"/>
      <c r="C83" s="200" t="s">
        <v>164</v>
      </c>
      <c r="D83" s="196">
        <f>SUM(D84:D84)</f>
        <v>20570</v>
      </c>
      <c r="E83" s="196">
        <f>SUM(E84:E84)</f>
        <v>20097.45</v>
      </c>
      <c r="F83" s="196">
        <f>ROUND((E83/D83)*100,2)</f>
        <v>97.7</v>
      </c>
      <c r="G83" s="196">
        <f>SUM(G84:G84)</f>
        <v>20570</v>
      </c>
      <c r="H83" s="196">
        <f>SUM(H84:H84)</f>
        <v>20097.45</v>
      </c>
      <c r="I83" s="196">
        <f>ROUND((H83/G83)*100,2)</f>
        <v>97.7</v>
      </c>
      <c r="J83" s="201"/>
      <c r="K83" s="201"/>
      <c r="L83" s="201"/>
      <c r="M83" s="196"/>
      <c r="N83" s="196"/>
      <c r="O83" s="196"/>
      <c r="P83" s="196">
        <f>SUM(P84:P84)</f>
        <v>8000</v>
      </c>
      <c r="Q83" s="196">
        <f>SUM(Q84:Q84)</f>
        <v>8000</v>
      </c>
      <c r="R83" s="196">
        <f>ROUND((Q83/P83)*100,2)</f>
        <v>100</v>
      </c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ht="16.5">
      <c r="A84" s="202"/>
      <c r="B84" s="203">
        <v>92605</v>
      </c>
      <c r="C84" s="204" t="s">
        <v>410</v>
      </c>
      <c r="D84" s="205">
        <v>20570</v>
      </c>
      <c r="E84" s="205">
        <v>20097.45</v>
      </c>
      <c r="F84" s="205">
        <f>ROUND((E84/D84)*100,2)</f>
        <v>97.7</v>
      </c>
      <c r="G84" s="205">
        <v>20570</v>
      </c>
      <c r="H84" s="205">
        <v>20097.45</v>
      </c>
      <c r="I84" s="205">
        <f>ROUND((H84/G84)*100,2)</f>
        <v>97.7</v>
      </c>
      <c r="J84" s="206"/>
      <c r="K84" s="206"/>
      <c r="L84" s="206"/>
      <c r="M84" s="205"/>
      <c r="N84" s="205"/>
      <c r="O84" s="205"/>
      <c r="P84" s="206">
        <v>8000</v>
      </c>
      <c r="Q84" s="206">
        <v>8000</v>
      </c>
      <c r="R84" s="205">
        <f>ROUND((Q84/P84)*100,2)</f>
        <v>100</v>
      </c>
      <c r="S84" s="206"/>
      <c r="T84" s="206"/>
      <c r="U84" s="206"/>
      <c r="V84" s="206"/>
      <c r="W84" s="206"/>
      <c r="X84" s="206"/>
      <c r="Y84" s="206"/>
      <c r="Z84" s="206"/>
      <c r="AA84" s="206"/>
    </row>
    <row r="85" spans="1:27" s="225" customFormat="1" ht="9.75">
      <c r="A85" s="452" t="s">
        <v>338</v>
      </c>
      <c r="B85" s="453"/>
      <c r="C85" s="454"/>
      <c r="D85" s="282">
        <f>SUM(D9,D13,D16,D20,D22,D25,D31,D34,D38,D40,D42,D44,D52,D56,D66,D68,D72,D78,D83)</f>
        <v>10983347</v>
      </c>
      <c r="E85" s="282">
        <f>SUM(E9,E13,E16,E20,E22,E25,E31,E34,E38,E40,E42,E44,E52,E56,E66,E68,E72,E78,E83)</f>
        <v>10327081.399999999</v>
      </c>
      <c r="F85" s="196">
        <f>ROUND((E85/D85)*100,2)</f>
        <v>94.02</v>
      </c>
      <c r="G85" s="282">
        <f>SUM(G9,G13,G16,G20,G22,G25,G31,G34,G38,G40,G42,G44,G52,G56,G66,G68,G72,G78,G83)</f>
        <v>10466761</v>
      </c>
      <c r="H85" s="282">
        <f>SUM(H9,H13,H16,H20,H22,H25,H31,H34,H38,H40,H42,H44,H52,H56,H66,H68,H72,H78,H83)</f>
        <v>9936069.760000002</v>
      </c>
      <c r="I85" s="196">
        <f>ROUND((H85/G85)*100,2)</f>
        <v>94.93</v>
      </c>
      <c r="J85" s="282">
        <f>SUM(J9,J13,J16,J20,J22,J25,J31,J34,J38,J40,J42,J44,J52,J56,J66,J68,J72,J78,J83)</f>
        <v>3955314</v>
      </c>
      <c r="K85" s="282">
        <f>SUM(K9,K13,K16,K20,K22,K25,K31,K34,K38,K40,K42,K44,K52,K56,K66,K68,K72,K78,K83)</f>
        <v>3918928.1200000006</v>
      </c>
      <c r="L85" s="196">
        <f>ROUND((K85/J85)*100,2)</f>
        <v>99.08</v>
      </c>
      <c r="M85" s="282">
        <f>SUM(M9,M13,M16,M20,M22,M25,M31,M34,M38,M40,M42,M44,M52,M56,M66,M68,M72,M78,M83)</f>
        <v>852621.01</v>
      </c>
      <c r="N85" s="282">
        <f>SUM(N9,N13,N16,N20,N22,N25,N31,N34,N38,N40,N42,N44,N52,N56,N66,N68,N72,N78,N83)</f>
        <v>829967.99</v>
      </c>
      <c r="O85" s="196">
        <f>ROUND((N85/M85)*100,2)</f>
        <v>97.34</v>
      </c>
      <c r="P85" s="282">
        <f>SUM(P9,P13,P16,P20,P22,P25,P31,P34,P38,P40,P42,P44,P52,P56,P66,P68,P72,P78,P83)</f>
        <v>163058</v>
      </c>
      <c r="Q85" s="282">
        <f>SUM(Q9,Q13,Q16,Q20,Q22,Q25,Q31,Q34,Q38,Q40,Q42,Q44,Q52,Q56,Q66,Q68,Q72,Q78,Q83)</f>
        <v>152517.87</v>
      </c>
      <c r="R85" s="196">
        <f>ROUND((Q85/P85)*100,2)</f>
        <v>93.54</v>
      </c>
      <c r="S85" s="282">
        <f>SUM(S9,S13,S16,S20,S22,S25,S31,S34,S38,S40,S42,S44,S52,S56,S66,S68,S72,S78,S83)</f>
        <v>36000</v>
      </c>
      <c r="T85" s="282">
        <f>SUM(T9,T13,T16,T20,T22,T25,T31,T34,T38,T40,T42,T44,T52,T56,T66,T68,T72,T78,T83)</f>
        <v>17372.81</v>
      </c>
      <c r="U85" s="196">
        <f>ROUND((T85/S85)*100,2)</f>
        <v>48.26</v>
      </c>
      <c r="V85" s="282">
        <f>SUM(V9,V13,V16,V20,V22,V25,V31,V34,V38,V40,V42,V44,V52,V56,V66,V68,V72,V78,V83)</f>
        <v>0</v>
      </c>
      <c r="W85" s="282">
        <f>SUM(W9,W13,W16,W20,W22,W25,W31,W34,W38,W40,W42,W44,W52,W56,W66,W68,W72,W78,W83)</f>
        <v>0</v>
      </c>
      <c r="X85" s="196">
        <v>0</v>
      </c>
      <c r="Y85" s="282">
        <f>SUM(Y9,Y13,Y16,Y20,Y22,Y25,Y31,Y34,Y38,Y40,Y42,Y44,Y52,Y56,Y66,Y68,Y72,Y78,Y83)</f>
        <v>516586</v>
      </c>
      <c r="Z85" s="282">
        <f>SUM(Z9,Z13,Z16,Z20,Z22,Z25,Z31,Z34,Z38,Z40,Z42,Z44,Z52,Z56,Z66,Z68,Z72,Z78,Z83)</f>
        <v>391011.64</v>
      </c>
      <c r="AA85" s="196">
        <f>ROUND((Z85/Y85)*100,2)</f>
        <v>75.69</v>
      </c>
    </row>
    <row r="87" ht="8.25">
      <c r="R87" s="229" t="s">
        <v>303</v>
      </c>
    </row>
    <row r="88" ht="8.25">
      <c r="N88" s="229" t="s">
        <v>303</v>
      </c>
    </row>
    <row r="89" spans="16:19" ht="8.25">
      <c r="P89" s="229" t="s">
        <v>303</v>
      </c>
      <c r="S89" s="229" t="s">
        <v>303</v>
      </c>
    </row>
    <row r="105" ht="7.5" customHeight="1"/>
    <row r="106" ht="11.25" customHeight="1"/>
    <row r="107" ht="2.25" customHeight="1"/>
    <row r="108" ht="4.5" customHeight="1"/>
  </sheetData>
  <mergeCells count="15">
    <mergeCell ref="G5:I6"/>
    <mergeCell ref="S6:U6"/>
    <mergeCell ref="J6:L6"/>
    <mergeCell ref="M6:O6"/>
    <mergeCell ref="J5:X5"/>
    <mergeCell ref="D3:AA3"/>
    <mergeCell ref="P6:R6"/>
    <mergeCell ref="A85:C85"/>
    <mergeCell ref="A3:A7"/>
    <mergeCell ref="C3:C7"/>
    <mergeCell ref="B3:B7"/>
    <mergeCell ref="Y4:AA6"/>
    <mergeCell ref="D4:F6"/>
    <mergeCell ref="V6:X6"/>
    <mergeCell ref="G4:X4"/>
  </mergeCells>
  <printOptions/>
  <pageMargins left="0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W190"/>
  <sheetViews>
    <sheetView tabSelected="1" zoomScale="150" zoomScaleNormal="150" workbookViewId="0" topLeftCell="A1">
      <selection activeCell="R3" sqref="R3:R4"/>
    </sheetView>
  </sheetViews>
  <sheetFormatPr defaultColWidth="9.00390625" defaultRowHeight="12.75"/>
  <cols>
    <col min="1" max="1" width="5.75390625" style="65" customWidth="1"/>
    <col min="2" max="2" width="6.00390625" style="66" customWidth="1"/>
    <col min="3" max="3" width="8.875" style="67" customWidth="1"/>
    <col min="4" max="4" width="6.125" style="68" hidden="1" customWidth="1"/>
    <col min="5" max="5" width="26.375" style="69" customWidth="1"/>
    <col min="6" max="6" width="12.125" style="70" hidden="1" customWidth="1"/>
    <col min="7" max="7" width="9.625" style="70" hidden="1" customWidth="1"/>
    <col min="8" max="8" width="10.625" style="70" hidden="1" customWidth="1"/>
    <col min="9" max="9" width="11.00390625" style="70" hidden="1" customWidth="1"/>
    <col min="10" max="10" width="10.875" style="70" hidden="1" customWidth="1"/>
    <col min="11" max="11" width="10.75390625" style="71" hidden="1" customWidth="1"/>
    <col min="12" max="12" width="8.375" style="70" hidden="1" customWidth="1"/>
    <col min="13" max="16" width="9.875" style="70" hidden="1" customWidth="1"/>
    <col min="17" max="17" width="11.375" style="72" customWidth="1"/>
    <col min="18" max="18" width="11.875" style="70" customWidth="1"/>
    <col min="19" max="19" width="11.00390625" style="73" customWidth="1"/>
    <col min="20" max="16384" width="9.125" style="74" customWidth="1"/>
  </cols>
  <sheetData>
    <row r="1" ht="9.75">
      <c r="R1" s="306" t="s">
        <v>175</v>
      </c>
    </row>
    <row r="2" spans="1:75" s="40" customFormat="1" ht="18" customHeight="1">
      <c r="A2" s="75"/>
      <c r="B2" s="76"/>
      <c r="C2" s="77"/>
      <c r="D2" s="78"/>
      <c r="E2" s="497" t="s">
        <v>335</v>
      </c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82" customFormat="1" ht="46.5" customHeight="1">
      <c r="A3" s="502" t="s">
        <v>198</v>
      </c>
      <c r="B3" s="503" t="s">
        <v>40</v>
      </c>
      <c r="C3" s="504" t="s">
        <v>199</v>
      </c>
      <c r="D3" s="79"/>
      <c r="E3" s="505" t="s">
        <v>5</v>
      </c>
      <c r="F3" s="80"/>
      <c r="G3" s="80"/>
      <c r="H3" s="80"/>
      <c r="I3" s="80"/>
      <c r="J3" s="80"/>
      <c r="K3" s="81"/>
      <c r="L3" s="80"/>
      <c r="M3" s="80"/>
      <c r="N3" s="80"/>
      <c r="O3" s="80"/>
      <c r="P3" s="80"/>
      <c r="Q3" s="500" t="s">
        <v>200</v>
      </c>
      <c r="R3" s="501" t="s">
        <v>201</v>
      </c>
      <c r="S3" s="496" t="s">
        <v>202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86" customFormat="1" ht="15.75" customHeight="1">
      <c r="A4" s="502"/>
      <c r="B4" s="503"/>
      <c r="C4" s="504"/>
      <c r="D4" s="83" t="s">
        <v>203</v>
      </c>
      <c r="E4" s="505"/>
      <c r="F4" s="84" t="s">
        <v>204</v>
      </c>
      <c r="G4" s="84" t="s">
        <v>205</v>
      </c>
      <c r="H4" s="84" t="s">
        <v>206</v>
      </c>
      <c r="I4" s="84" t="s">
        <v>207</v>
      </c>
      <c r="J4" s="84" t="s">
        <v>208</v>
      </c>
      <c r="K4" s="85" t="s">
        <v>209</v>
      </c>
      <c r="L4" s="85" t="s">
        <v>210</v>
      </c>
      <c r="M4" s="84" t="s">
        <v>211</v>
      </c>
      <c r="N4" s="84" t="s">
        <v>212</v>
      </c>
      <c r="O4" s="84" t="s">
        <v>213</v>
      </c>
      <c r="P4" s="84" t="s">
        <v>214</v>
      </c>
      <c r="Q4" s="500"/>
      <c r="R4" s="501"/>
      <c r="S4" s="49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19" s="69" customFormat="1" ht="15.75" customHeight="1">
      <c r="A5" s="506" t="s">
        <v>215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8"/>
    </row>
    <row r="6" spans="1:19" s="69" customFormat="1" ht="5.25" customHeight="1">
      <c r="A6" s="509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1"/>
    </row>
    <row r="7" spans="1:19" s="316" customFormat="1" ht="9.75">
      <c r="A7" s="149">
        <v>10</v>
      </c>
      <c r="B7" s="103"/>
      <c r="C7" s="103"/>
      <c r="D7" s="104"/>
      <c r="E7" s="90" t="s">
        <v>104</v>
      </c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92">
        <f>SUM(Q8,)</f>
        <v>0</v>
      </c>
      <c r="R7" s="92">
        <f>SUM(R8)</f>
        <v>10000</v>
      </c>
      <c r="S7" s="93">
        <v>0</v>
      </c>
    </row>
    <row r="8" spans="1:19" s="69" customFormat="1" ht="9.75">
      <c r="A8" s="94"/>
      <c r="B8" s="95">
        <v>1095</v>
      </c>
      <c r="C8" s="88"/>
      <c r="D8" s="89"/>
      <c r="E8" s="96" t="s">
        <v>109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2">
        <f>SUM(Q9,)</f>
        <v>0</v>
      </c>
      <c r="R8" s="97">
        <f>SUM(R9)</f>
        <v>10000</v>
      </c>
      <c r="S8" s="93">
        <v>0</v>
      </c>
    </row>
    <row r="9" spans="1:19" s="101" customFormat="1" ht="30" customHeight="1">
      <c r="A9" s="94"/>
      <c r="B9" s="88"/>
      <c r="C9" s="88">
        <v>770</v>
      </c>
      <c r="D9" s="89"/>
      <c r="E9" s="98" t="s">
        <v>339</v>
      </c>
      <c r="F9" s="91">
        <v>140000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9">
        <v>0</v>
      </c>
      <c r="R9" s="99">
        <v>10000</v>
      </c>
      <c r="S9" s="313">
        <v>0</v>
      </c>
    </row>
    <row r="10" spans="1:19" s="69" customFormat="1" ht="9.75">
      <c r="A10" s="87">
        <v>20</v>
      </c>
      <c r="B10" s="88"/>
      <c r="C10" s="88"/>
      <c r="D10" s="89"/>
      <c r="E10" s="90" t="s">
        <v>105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>
        <f>SUM(Q11,)</f>
        <v>270</v>
      </c>
      <c r="R10" s="92">
        <f>SUM(R11)</f>
        <v>205.15</v>
      </c>
      <c r="S10" s="93">
        <f>ROUND((R10/Q10)*100,2)</f>
        <v>75.98</v>
      </c>
    </row>
    <row r="11" spans="1:19" s="69" customFormat="1" ht="9.75">
      <c r="A11" s="94"/>
      <c r="B11" s="95">
        <v>2001</v>
      </c>
      <c r="C11" s="88"/>
      <c r="D11" s="89"/>
      <c r="E11" s="96" t="s">
        <v>106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>
        <f>SUM(Q12,)</f>
        <v>270</v>
      </c>
      <c r="R11" s="97">
        <f>SUM(R12)</f>
        <v>205.15</v>
      </c>
      <c r="S11" s="93">
        <f>ROUND((R11/Q11)*100,2)</f>
        <v>75.98</v>
      </c>
    </row>
    <row r="12" spans="1:19" s="101" customFormat="1" ht="60" customHeight="1">
      <c r="A12" s="94"/>
      <c r="B12" s="88"/>
      <c r="C12" s="88">
        <v>750</v>
      </c>
      <c r="D12" s="89"/>
      <c r="E12" s="98" t="s">
        <v>135</v>
      </c>
      <c r="F12" s="91">
        <v>140000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9">
        <v>270</v>
      </c>
      <c r="R12" s="99">
        <v>205.15</v>
      </c>
      <c r="S12" s="313">
        <f>ROUND((R12/Q12)*100,2)</f>
        <v>75.98</v>
      </c>
    </row>
    <row r="13" spans="1:19" s="105" customFormat="1" ht="18.75">
      <c r="A13" s="102">
        <v>400</v>
      </c>
      <c r="B13" s="103"/>
      <c r="C13" s="103"/>
      <c r="D13" s="104"/>
      <c r="E13" s="90" t="s">
        <v>107</v>
      </c>
      <c r="F13" s="92" t="e">
        <f>SUM(F14,#REF!)</f>
        <v>#REF!</v>
      </c>
      <c r="G13" s="92" t="e">
        <f>SUM(G14,#REF!)</f>
        <v>#REF!</v>
      </c>
      <c r="H13" s="92" t="e">
        <f>SUM(H14,#REF!)</f>
        <v>#REF!</v>
      </c>
      <c r="I13" s="92" t="e">
        <f>SUM(I14,#REF!)</f>
        <v>#REF!</v>
      </c>
      <c r="J13" s="92" t="e">
        <f>SUM(J14,#REF!)</f>
        <v>#REF!</v>
      </c>
      <c r="K13" s="92" t="e">
        <f>SUM(K14,#REF!)</f>
        <v>#REF!</v>
      </c>
      <c r="L13" s="92" t="e">
        <f>SUM(L14,#REF!)</f>
        <v>#REF!</v>
      </c>
      <c r="M13" s="92" t="e">
        <f>SUM(M14,#REF!)</f>
        <v>#REF!</v>
      </c>
      <c r="N13" s="92" t="e">
        <f>SUM(N14,#REF!)</f>
        <v>#REF!</v>
      </c>
      <c r="O13" s="92" t="e">
        <f>SUM(O14,#REF!)</f>
        <v>#REF!</v>
      </c>
      <c r="P13" s="92" t="e">
        <f>SUM(P14,#REF!)</f>
        <v>#REF!</v>
      </c>
      <c r="Q13" s="92">
        <f>SUM(Q14,)</f>
        <v>0</v>
      </c>
      <c r="R13" s="92">
        <f>SUM(R14,)</f>
        <v>7647.5599999999995</v>
      </c>
      <c r="S13" s="93">
        <v>0</v>
      </c>
    </row>
    <row r="14" spans="1:19" s="109" customFormat="1" ht="9" customHeight="1">
      <c r="A14" s="94"/>
      <c r="B14" s="106">
        <v>40002</v>
      </c>
      <c r="C14" s="106"/>
      <c r="D14" s="107"/>
      <c r="E14" s="108" t="s">
        <v>108</v>
      </c>
      <c r="F14" s="97">
        <f aca="true" t="shared" si="0" ref="F14:P14">SUM(F15:F15)</f>
        <v>140000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97">
        <f t="shared" si="0"/>
        <v>0</v>
      </c>
      <c r="L14" s="97">
        <f t="shared" si="0"/>
        <v>0</v>
      </c>
      <c r="M14" s="97">
        <f t="shared" si="0"/>
        <v>0</v>
      </c>
      <c r="N14" s="97">
        <f t="shared" si="0"/>
        <v>0</v>
      </c>
      <c r="O14" s="97">
        <f t="shared" si="0"/>
        <v>0</v>
      </c>
      <c r="P14" s="97">
        <f t="shared" si="0"/>
        <v>0</v>
      </c>
      <c r="Q14" s="92">
        <f>SUM(Q15,Q16)</f>
        <v>0</v>
      </c>
      <c r="R14" s="92">
        <f>SUM(R15,R16)</f>
        <v>7647.5599999999995</v>
      </c>
      <c r="S14" s="93">
        <v>0</v>
      </c>
    </row>
    <row r="15" spans="1:19" s="101" customFormat="1" ht="9.75">
      <c r="A15" s="94"/>
      <c r="B15" s="88"/>
      <c r="C15" s="88">
        <v>830</v>
      </c>
      <c r="D15" s="89"/>
      <c r="E15" s="98" t="s">
        <v>171</v>
      </c>
      <c r="F15" s="91">
        <v>140000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9">
        <v>0</v>
      </c>
      <c r="R15" s="99">
        <v>188.23</v>
      </c>
      <c r="S15" s="100">
        <v>0</v>
      </c>
    </row>
    <row r="16" spans="1:19" s="101" customFormat="1" ht="19.5">
      <c r="A16" s="94"/>
      <c r="B16" s="88"/>
      <c r="C16" s="88">
        <v>2370</v>
      </c>
      <c r="D16" s="89"/>
      <c r="E16" s="98" t="s">
        <v>340</v>
      </c>
      <c r="F16" s="91">
        <v>140000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9">
        <v>0</v>
      </c>
      <c r="R16" s="99">
        <v>7459.33</v>
      </c>
      <c r="S16" s="100">
        <v>0</v>
      </c>
    </row>
    <row r="17" spans="1:19" s="105" customFormat="1" ht="9.75">
      <c r="A17" s="102">
        <v>700</v>
      </c>
      <c r="B17" s="103"/>
      <c r="C17" s="103"/>
      <c r="D17" s="104"/>
      <c r="E17" s="90" t="s">
        <v>110</v>
      </c>
      <c r="F17" s="92">
        <f aca="true" t="shared" si="1" ref="F17:R17">SUM(F18,F24)</f>
        <v>77800</v>
      </c>
      <c r="G17" s="92">
        <f t="shared" si="1"/>
        <v>0</v>
      </c>
      <c r="H17" s="92">
        <f t="shared" si="1"/>
        <v>0</v>
      </c>
      <c r="I17" s="92">
        <f t="shared" si="1"/>
        <v>0</v>
      </c>
      <c r="J17" s="92">
        <f t="shared" si="1"/>
        <v>0</v>
      </c>
      <c r="K17" s="92">
        <f t="shared" si="1"/>
        <v>0</v>
      </c>
      <c r="L17" s="92">
        <f t="shared" si="1"/>
        <v>0</v>
      </c>
      <c r="M17" s="92">
        <f t="shared" si="1"/>
        <v>0</v>
      </c>
      <c r="N17" s="92">
        <f t="shared" si="1"/>
        <v>0</v>
      </c>
      <c r="O17" s="92">
        <f t="shared" si="1"/>
        <v>0</v>
      </c>
      <c r="P17" s="92">
        <f t="shared" si="1"/>
        <v>2100</v>
      </c>
      <c r="Q17" s="92">
        <f t="shared" si="1"/>
        <v>45759</v>
      </c>
      <c r="R17" s="92">
        <f t="shared" si="1"/>
        <v>35586.03999999999</v>
      </c>
      <c r="S17" s="93">
        <f aca="true" t="shared" si="2" ref="S17:S22">ROUND((R17/Q17)*100,2)</f>
        <v>77.77</v>
      </c>
    </row>
    <row r="18" spans="1:19" s="109" customFormat="1" ht="18">
      <c r="A18" s="94"/>
      <c r="B18" s="106">
        <v>70005</v>
      </c>
      <c r="C18" s="106"/>
      <c r="D18" s="107"/>
      <c r="E18" s="108" t="s">
        <v>111</v>
      </c>
      <c r="F18" s="97">
        <f aca="true" t="shared" si="3" ref="F18:P18">SUM(F19:F22)</f>
        <v>37800</v>
      </c>
      <c r="G18" s="97">
        <f t="shared" si="3"/>
        <v>0</v>
      </c>
      <c r="H18" s="97">
        <f t="shared" si="3"/>
        <v>0</v>
      </c>
      <c r="I18" s="97">
        <f t="shared" si="3"/>
        <v>0</v>
      </c>
      <c r="J18" s="97">
        <f t="shared" si="3"/>
        <v>0</v>
      </c>
      <c r="K18" s="97">
        <f t="shared" si="3"/>
        <v>0</v>
      </c>
      <c r="L18" s="97">
        <f t="shared" si="3"/>
        <v>0</v>
      </c>
      <c r="M18" s="97">
        <f t="shared" si="3"/>
        <v>0</v>
      </c>
      <c r="N18" s="97">
        <f t="shared" si="3"/>
        <v>0</v>
      </c>
      <c r="O18" s="97">
        <f t="shared" si="3"/>
        <v>0</v>
      </c>
      <c r="P18" s="97">
        <f t="shared" si="3"/>
        <v>0</v>
      </c>
      <c r="Q18" s="92">
        <f>SUM(Q19,Q20,Q21,Q22,Q23)</f>
        <v>45759</v>
      </c>
      <c r="R18" s="92">
        <f>SUM(R19,R20,R21,R22,R23)</f>
        <v>35586.03999999999</v>
      </c>
      <c r="S18" s="93">
        <f t="shared" si="2"/>
        <v>77.77</v>
      </c>
    </row>
    <row r="19" spans="1:19" s="101" customFormat="1" ht="21.75" customHeight="1">
      <c r="A19" s="94"/>
      <c r="B19" s="88"/>
      <c r="C19" s="88">
        <v>470</v>
      </c>
      <c r="D19" s="89"/>
      <c r="E19" s="98" t="s">
        <v>216</v>
      </c>
      <c r="F19" s="91">
        <v>2800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9">
        <v>9</v>
      </c>
      <c r="R19" s="99">
        <v>8.83</v>
      </c>
      <c r="S19" s="100">
        <f t="shared" si="2"/>
        <v>98.11</v>
      </c>
    </row>
    <row r="20" spans="1:19" s="101" customFormat="1" ht="58.5" customHeight="1">
      <c r="A20" s="94"/>
      <c r="B20" s="88"/>
      <c r="C20" s="88">
        <v>750</v>
      </c>
      <c r="D20" s="89"/>
      <c r="E20" s="98" t="s">
        <v>217</v>
      </c>
      <c r="F20" s="91">
        <v>35000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9">
        <v>30700</v>
      </c>
      <c r="R20" s="99">
        <v>35571.95</v>
      </c>
      <c r="S20" s="100">
        <f t="shared" si="2"/>
        <v>115.87</v>
      </c>
    </row>
    <row r="21" spans="1:19" s="101" customFormat="1" ht="19.5">
      <c r="A21" s="94"/>
      <c r="B21" s="88"/>
      <c r="C21" s="88">
        <v>870</v>
      </c>
      <c r="D21" s="89"/>
      <c r="E21" s="98" t="s">
        <v>218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9">
        <v>15000</v>
      </c>
      <c r="R21" s="99">
        <v>0</v>
      </c>
      <c r="S21" s="100">
        <f t="shared" si="2"/>
        <v>0</v>
      </c>
    </row>
    <row r="22" spans="1:19" s="101" customFormat="1" ht="19.5">
      <c r="A22" s="94"/>
      <c r="B22" s="88"/>
      <c r="C22" s="88">
        <v>910</v>
      </c>
      <c r="D22" s="89"/>
      <c r="E22" s="98" t="s">
        <v>219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9">
        <v>50</v>
      </c>
      <c r="R22" s="99">
        <v>0.34</v>
      </c>
      <c r="S22" s="100">
        <f t="shared" si="2"/>
        <v>0.68</v>
      </c>
    </row>
    <row r="23" spans="1:19" s="101" customFormat="1" ht="11.25" customHeight="1">
      <c r="A23" s="81"/>
      <c r="B23" s="88"/>
      <c r="C23" s="88">
        <v>920</v>
      </c>
      <c r="D23" s="89"/>
      <c r="E23" s="98" t="s">
        <v>239</v>
      </c>
      <c r="F23" s="91">
        <f aca="true" t="shared" si="4" ref="F23:R24">SUM(F24:F25)</f>
        <v>80000</v>
      </c>
      <c r="G23" s="91">
        <f t="shared" si="4"/>
        <v>0</v>
      </c>
      <c r="H23" s="91">
        <f t="shared" si="4"/>
        <v>0</v>
      </c>
      <c r="I23" s="91">
        <f t="shared" si="4"/>
        <v>0</v>
      </c>
      <c r="J23" s="91">
        <f t="shared" si="4"/>
        <v>0</v>
      </c>
      <c r="K23" s="91">
        <f t="shared" si="4"/>
        <v>0</v>
      </c>
      <c r="L23" s="91">
        <f t="shared" si="4"/>
        <v>0</v>
      </c>
      <c r="M23" s="91">
        <f t="shared" si="4"/>
        <v>0</v>
      </c>
      <c r="N23" s="91">
        <f t="shared" si="4"/>
        <v>0</v>
      </c>
      <c r="O23" s="91">
        <f t="shared" si="4"/>
        <v>0</v>
      </c>
      <c r="P23" s="91">
        <f t="shared" si="4"/>
        <v>4100</v>
      </c>
      <c r="Q23" s="91">
        <f t="shared" si="4"/>
        <v>0</v>
      </c>
      <c r="R23" s="91">
        <v>4.92</v>
      </c>
      <c r="S23" s="313">
        <v>0</v>
      </c>
    </row>
    <row r="24" spans="1:19" s="109" customFormat="1" ht="9" hidden="1">
      <c r="A24" s="94"/>
      <c r="B24" s="106">
        <v>70095</v>
      </c>
      <c r="C24" s="106"/>
      <c r="D24" s="107"/>
      <c r="E24" s="108" t="s">
        <v>220</v>
      </c>
      <c r="F24" s="97">
        <f t="shared" si="4"/>
        <v>40000</v>
      </c>
      <c r="G24" s="97">
        <f t="shared" si="4"/>
        <v>0</v>
      </c>
      <c r="H24" s="97">
        <f t="shared" si="4"/>
        <v>0</v>
      </c>
      <c r="I24" s="97">
        <f t="shared" si="4"/>
        <v>0</v>
      </c>
      <c r="J24" s="97">
        <f t="shared" si="4"/>
        <v>0</v>
      </c>
      <c r="K24" s="97">
        <f t="shared" si="4"/>
        <v>0</v>
      </c>
      <c r="L24" s="97">
        <f t="shared" si="4"/>
        <v>0</v>
      </c>
      <c r="M24" s="97">
        <f t="shared" si="4"/>
        <v>0</v>
      </c>
      <c r="N24" s="97">
        <f t="shared" si="4"/>
        <v>0</v>
      </c>
      <c r="O24" s="97">
        <f t="shared" si="4"/>
        <v>0</v>
      </c>
      <c r="P24" s="97">
        <f t="shared" si="4"/>
        <v>2100</v>
      </c>
      <c r="Q24" s="97">
        <f t="shared" si="4"/>
        <v>0</v>
      </c>
      <c r="R24" s="97">
        <f t="shared" si="4"/>
        <v>0</v>
      </c>
      <c r="S24" s="93">
        <v>0</v>
      </c>
    </row>
    <row r="25" spans="1:19" s="101" customFormat="1" ht="18.75" customHeight="1" hidden="1">
      <c r="A25" s="94"/>
      <c r="B25" s="88"/>
      <c r="C25" s="88">
        <v>690</v>
      </c>
      <c r="D25" s="89"/>
      <c r="E25" s="98" t="s">
        <v>221</v>
      </c>
      <c r="F25" s="91">
        <v>40000</v>
      </c>
      <c r="G25" s="91"/>
      <c r="H25" s="91"/>
      <c r="I25" s="91"/>
      <c r="J25" s="91"/>
      <c r="K25" s="91"/>
      <c r="L25" s="91"/>
      <c r="M25" s="91"/>
      <c r="N25" s="91"/>
      <c r="O25" s="91"/>
      <c r="P25" s="91">
        <v>2000</v>
      </c>
      <c r="Q25" s="99">
        <v>0</v>
      </c>
      <c r="R25" s="99">
        <v>0</v>
      </c>
      <c r="S25" s="313">
        <v>0</v>
      </c>
    </row>
    <row r="26" spans="1:19" s="101" customFormat="1" ht="19.5" hidden="1">
      <c r="A26" s="94"/>
      <c r="B26" s="88"/>
      <c r="C26" s="88">
        <v>910</v>
      </c>
      <c r="D26" s="89"/>
      <c r="E26" s="98" t="s">
        <v>136</v>
      </c>
      <c r="F26" s="91">
        <v>0</v>
      </c>
      <c r="G26" s="91"/>
      <c r="H26" s="91"/>
      <c r="I26" s="91"/>
      <c r="J26" s="91"/>
      <c r="K26" s="91"/>
      <c r="L26" s="91"/>
      <c r="M26" s="91"/>
      <c r="N26" s="91"/>
      <c r="O26" s="91"/>
      <c r="P26" s="91">
        <v>100</v>
      </c>
      <c r="Q26" s="99">
        <v>0</v>
      </c>
      <c r="R26" s="99">
        <v>0</v>
      </c>
      <c r="S26" s="313">
        <v>0</v>
      </c>
    </row>
    <row r="27" spans="1:19" s="115" customFormat="1" ht="9">
      <c r="A27" s="110">
        <v>750</v>
      </c>
      <c r="B27" s="111"/>
      <c r="C27" s="111"/>
      <c r="D27" s="112"/>
      <c r="E27" s="113" t="s">
        <v>112</v>
      </c>
      <c r="F27" s="114" t="e">
        <f>SUM(#REF!)</f>
        <v>#REF!</v>
      </c>
      <c r="G27" s="114" t="e">
        <f>SUM(#REF!)</f>
        <v>#REF!</v>
      </c>
      <c r="H27" s="114" t="e">
        <f>SUM(#REF!)</f>
        <v>#REF!</v>
      </c>
      <c r="I27" s="114" t="e">
        <f>SUM(#REF!)</f>
        <v>#REF!</v>
      </c>
      <c r="J27" s="114" t="e">
        <f>SUM(#REF!)</f>
        <v>#REF!</v>
      </c>
      <c r="K27" s="114" t="e">
        <f>SUM(#REF!)</f>
        <v>#REF!</v>
      </c>
      <c r="L27" s="114" t="e">
        <f>SUM(#REF!)</f>
        <v>#REF!</v>
      </c>
      <c r="M27" s="114" t="e">
        <f>SUM(#REF!)</f>
        <v>#REF!</v>
      </c>
      <c r="N27" s="114" t="e">
        <f>SUM(#REF!)</f>
        <v>#REF!</v>
      </c>
      <c r="O27" s="114" t="e">
        <f>SUM(#REF!)</f>
        <v>#REF!</v>
      </c>
      <c r="P27" s="114" t="e">
        <f>SUM(#REF!)</f>
        <v>#REF!</v>
      </c>
      <c r="Q27" s="114">
        <f>SUM(Q28,Q30)</f>
        <v>2965</v>
      </c>
      <c r="R27" s="114">
        <f>SUM(R28,R30)</f>
        <v>34205.19</v>
      </c>
      <c r="S27" s="93">
        <f>ROUND((R27/Q27)*100,2)</f>
        <v>1153.63</v>
      </c>
    </row>
    <row r="28" spans="1:19" s="109" customFormat="1" ht="9">
      <c r="A28" s="94"/>
      <c r="B28" s="106">
        <v>75011</v>
      </c>
      <c r="C28" s="106"/>
      <c r="D28" s="107"/>
      <c r="E28" s="108" t="s">
        <v>222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>
        <f>SUM(Q29:Q29)</f>
        <v>965</v>
      </c>
      <c r="R28" s="97">
        <f>SUM(R29:R29)</f>
        <v>1875.2</v>
      </c>
      <c r="S28" s="97">
        <f>SUM(S29:S29)</f>
        <v>194.32</v>
      </c>
    </row>
    <row r="29" spans="1:19" s="101" customFormat="1" ht="40.5" customHeight="1">
      <c r="A29" s="94"/>
      <c r="B29" s="88"/>
      <c r="C29" s="88">
        <v>2360</v>
      </c>
      <c r="D29" s="89"/>
      <c r="E29" s="98" t="s">
        <v>223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9">
        <v>965</v>
      </c>
      <c r="R29" s="99">
        <v>1875.2</v>
      </c>
      <c r="S29" s="313">
        <f aca="true" t="shared" si="5" ref="S29:S38">ROUND((R29/Q29)*100,2)</f>
        <v>194.32</v>
      </c>
    </row>
    <row r="30" spans="1:19" s="109" customFormat="1" ht="19.5" customHeight="1">
      <c r="A30" s="94"/>
      <c r="B30" s="106">
        <v>75023</v>
      </c>
      <c r="C30" s="106"/>
      <c r="D30" s="107"/>
      <c r="E30" s="108" t="s">
        <v>224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>
        <f>SUM(Q31:Q31)</f>
        <v>2000</v>
      </c>
      <c r="R30" s="97">
        <f>SUM(R31:R31)</f>
        <v>32329.99</v>
      </c>
      <c r="S30" s="93">
        <f t="shared" si="5"/>
        <v>1616.5</v>
      </c>
    </row>
    <row r="31" spans="1:19" s="101" customFormat="1" ht="11.25" customHeight="1">
      <c r="A31" s="94"/>
      <c r="B31" s="88"/>
      <c r="C31" s="88">
        <v>970</v>
      </c>
      <c r="D31" s="89"/>
      <c r="E31" s="98" t="s">
        <v>176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9">
        <v>2000</v>
      </c>
      <c r="R31" s="99">
        <v>32329.99</v>
      </c>
      <c r="S31" s="116">
        <f t="shared" si="5"/>
        <v>1616.5</v>
      </c>
    </row>
    <row r="32" spans="1:19" s="101" customFormat="1" ht="39.75" customHeight="1">
      <c r="A32" s="94">
        <v>756</v>
      </c>
      <c r="B32" s="88"/>
      <c r="C32" s="88"/>
      <c r="D32" s="89"/>
      <c r="E32" s="96" t="s">
        <v>225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14">
        <f>SUM(Q35,Q41,Q51,Q55,Q33,)</f>
        <v>2205944</v>
      </c>
      <c r="R32" s="114">
        <f>SUM(R35,R41,R51,R55,R33,)</f>
        <v>2493508.83</v>
      </c>
      <c r="S32" s="93">
        <f t="shared" si="5"/>
        <v>113.04</v>
      </c>
    </row>
    <row r="33" spans="1:19" s="101" customFormat="1" ht="18.75" customHeight="1">
      <c r="A33" s="94"/>
      <c r="B33" s="117">
        <v>75601</v>
      </c>
      <c r="C33" s="88"/>
      <c r="D33" s="89"/>
      <c r="E33" s="96" t="s">
        <v>173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7">
        <f>SUM(Q34)</f>
        <v>100</v>
      </c>
      <c r="R33" s="97">
        <f>SUM(R34)</f>
        <v>0</v>
      </c>
      <c r="S33" s="314">
        <f t="shared" si="5"/>
        <v>0</v>
      </c>
    </row>
    <row r="34" spans="1:19" s="101" customFormat="1" ht="31.5" customHeight="1">
      <c r="A34" s="94"/>
      <c r="B34" s="88"/>
      <c r="C34" s="88">
        <v>350</v>
      </c>
      <c r="D34" s="89"/>
      <c r="E34" s="98" t="s">
        <v>226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9">
        <v>100</v>
      </c>
      <c r="R34" s="99">
        <v>0</v>
      </c>
      <c r="S34" s="100">
        <f t="shared" si="5"/>
        <v>0</v>
      </c>
    </row>
    <row r="35" spans="1:19" s="101" customFormat="1" ht="48.75" customHeight="1">
      <c r="A35" s="94"/>
      <c r="B35" s="117">
        <v>75615</v>
      </c>
      <c r="C35" s="88"/>
      <c r="D35" s="89"/>
      <c r="E35" s="96" t="s">
        <v>227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7">
        <f>SUM(Q36:Q40)</f>
        <v>492900</v>
      </c>
      <c r="R35" s="97">
        <f>SUM(R36:R40)</f>
        <v>595458.1</v>
      </c>
      <c r="S35" s="314">
        <f t="shared" si="5"/>
        <v>120.81</v>
      </c>
    </row>
    <row r="36" spans="1:19" s="101" customFormat="1" ht="12" customHeight="1">
      <c r="A36" s="94"/>
      <c r="B36" s="88"/>
      <c r="C36" s="88">
        <v>310</v>
      </c>
      <c r="D36" s="89"/>
      <c r="E36" s="98" t="s">
        <v>168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9">
        <v>463000</v>
      </c>
      <c r="R36" s="99">
        <v>567669.6</v>
      </c>
      <c r="S36" s="100">
        <f t="shared" si="5"/>
        <v>122.61</v>
      </c>
    </row>
    <row r="37" spans="1:19" s="101" customFormat="1" ht="13.5" customHeight="1">
      <c r="A37" s="94"/>
      <c r="B37" s="88"/>
      <c r="C37" s="88">
        <v>320</v>
      </c>
      <c r="D37" s="89"/>
      <c r="E37" s="98" t="s">
        <v>228</v>
      </c>
      <c r="F37" s="91">
        <v>1300</v>
      </c>
      <c r="G37" s="91"/>
      <c r="H37" s="91"/>
      <c r="I37" s="91"/>
      <c r="J37" s="91"/>
      <c r="K37" s="91"/>
      <c r="L37" s="91"/>
      <c r="M37" s="97" t="e">
        <f>SUM(M38:M40)</f>
        <v>#REF!</v>
      </c>
      <c r="N37" s="91"/>
      <c r="O37" s="91"/>
      <c r="P37" s="91"/>
      <c r="Q37" s="99">
        <v>1500</v>
      </c>
      <c r="R37" s="99">
        <v>1752.18</v>
      </c>
      <c r="S37" s="100">
        <f t="shared" si="5"/>
        <v>116.81</v>
      </c>
    </row>
    <row r="38" spans="1:19" s="101" customFormat="1" ht="13.5" customHeight="1">
      <c r="A38" s="94"/>
      <c r="B38" s="88"/>
      <c r="C38" s="88">
        <v>330</v>
      </c>
      <c r="D38" s="89"/>
      <c r="E38" s="98" t="s">
        <v>229</v>
      </c>
      <c r="F38" s="91">
        <v>8800</v>
      </c>
      <c r="G38" s="91">
        <v>838</v>
      </c>
      <c r="H38" s="91"/>
      <c r="I38" s="91"/>
      <c r="J38" s="91"/>
      <c r="K38" s="91"/>
      <c r="L38" s="91"/>
      <c r="M38" s="97" t="e">
        <f>SUM(M40:M40)</f>
        <v>#REF!</v>
      </c>
      <c r="N38" s="91"/>
      <c r="O38" s="91"/>
      <c r="P38" s="91"/>
      <c r="Q38" s="99">
        <v>28000</v>
      </c>
      <c r="R38" s="99">
        <v>26035.32</v>
      </c>
      <c r="S38" s="100">
        <f t="shared" si="5"/>
        <v>92.98</v>
      </c>
    </row>
    <row r="39" spans="1:19" s="101" customFormat="1" ht="13.5" customHeight="1">
      <c r="A39" s="94"/>
      <c r="B39" s="88"/>
      <c r="C39" s="88">
        <v>500</v>
      </c>
      <c r="D39" s="89"/>
      <c r="E39" s="98" t="s">
        <v>172</v>
      </c>
      <c r="F39" s="91"/>
      <c r="G39" s="91"/>
      <c r="H39" s="91"/>
      <c r="I39" s="91"/>
      <c r="J39" s="91"/>
      <c r="K39" s="91"/>
      <c r="L39" s="91"/>
      <c r="M39" s="97"/>
      <c r="N39" s="91"/>
      <c r="O39" s="91"/>
      <c r="P39" s="91"/>
      <c r="Q39" s="99">
        <v>300</v>
      </c>
      <c r="R39" s="99">
        <v>0</v>
      </c>
      <c r="S39" s="100">
        <v>0</v>
      </c>
    </row>
    <row r="40" spans="1:19" s="101" customFormat="1" ht="24" customHeight="1">
      <c r="A40" s="94"/>
      <c r="B40" s="88"/>
      <c r="C40" s="88">
        <v>910</v>
      </c>
      <c r="D40" s="89"/>
      <c r="E40" s="98" t="s">
        <v>136</v>
      </c>
      <c r="F40" s="91">
        <v>0</v>
      </c>
      <c r="G40" s="91">
        <v>1209</v>
      </c>
      <c r="H40" s="91"/>
      <c r="I40" s="91"/>
      <c r="J40" s="91"/>
      <c r="K40" s="91"/>
      <c r="L40" s="91"/>
      <c r="M40" s="97" t="e">
        <f>SUM(#REF!)</f>
        <v>#REF!</v>
      </c>
      <c r="N40" s="91"/>
      <c r="O40" s="91"/>
      <c r="P40" s="91">
        <v>1000</v>
      </c>
      <c r="Q40" s="99">
        <v>100</v>
      </c>
      <c r="R40" s="99">
        <v>1</v>
      </c>
      <c r="S40" s="100">
        <f aca="true" t="shared" si="6" ref="S40:S72">ROUND((R40/Q40)*100,2)</f>
        <v>1</v>
      </c>
    </row>
    <row r="41" spans="1:19" s="101" customFormat="1" ht="49.5" customHeight="1">
      <c r="A41" s="94"/>
      <c r="B41" s="117">
        <v>75616</v>
      </c>
      <c r="C41" s="88"/>
      <c r="D41" s="89"/>
      <c r="E41" s="96" t="s">
        <v>230</v>
      </c>
      <c r="F41" s="91"/>
      <c r="G41" s="91"/>
      <c r="H41" s="91"/>
      <c r="I41" s="91"/>
      <c r="J41" s="91"/>
      <c r="K41" s="91"/>
      <c r="L41" s="91"/>
      <c r="M41" s="97"/>
      <c r="N41" s="91"/>
      <c r="O41" s="91"/>
      <c r="P41" s="91"/>
      <c r="Q41" s="97">
        <f>SUM(Q42:Q50)</f>
        <v>206984</v>
      </c>
      <c r="R41" s="97">
        <f>SUM(R42:R50)</f>
        <v>262978.17</v>
      </c>
      <c r="S41" s="314">
        <f t="shared" si="6"/>
        <v>127.05</v>
      </c>
    </row>
    <row r="42" spans="1:19" s="101" customFormat="1" ht="9.75">
      <c r="A42" s="94"/>
      <c r="B42" s="117"/>
      <c r="C42" s="88">
        <v>310</v>
      </c>
      <c r="D42" s="89"/>
      <c r="E42" s="98" t="s">
        <v>168</v>
      </c>
      <c r="F42" s="91"/>
      <c r="G42" s="91"/>
      <c r="H42" s="91"/>
      <c r="I42" s="91"/>
      <c r="J42" s="91"/>
      <c r="K42" s="91"/>
      <c r="L42" s="91"/>
      <c r="M42" s="97"/>
      <c r="N42" s="91"/>
      <c r="O42" s="91"/>
      <c r="P42" s="91"/>
      <c r="Q42" s="99">
        <v>100000</v>
      </c>
      <c r="R42" s="99">
        <v>105682.89</v>
      </c>
      <c r="S42" s="100">
        <f t="shared" si="6"/>
        <v>105.68</v>
      </c>
    </row>
    <row r="43" spans="1:19" s="101" customFormat="1" ht="9.75">
      <c r="A43" s="94"/>
      <c r="B43" s="117"/>
      <c r="C43" s="88">
        <v>320</v>
      </c>
      <c r="D43" s="89"/>
      <c r="E43" s="98" t="s">
        <v>228</v>
      </c>
      <c r="F43" s="91"/>
      <c r="G43" s="91"/>
      <c r="H43" s="91"/>
      <c r="I43" s="91"/>
      <c r="J43" s="91"/>
      <c r="K43" s="91"/>
      <c r="L43" s="91"/>
      <c r="M43" s="97"/>
      <c r="N43" s="91"/>
      <c r="O43" s="91"/>
      <c r="P43" s="91"/>
      <c r="Q43" s="99">
        <v>60000</v>
      </c>
      <c r="R43" s="99">
        <v>75986.09</v>
      </c>
      <c r="S43" s="100">
        <f t="shared" si="6"/>
        <v>126.64</v>
      </c>
    </row>
    <row r="44" spans="1:19" s="101" customFormat="1" ht="9.75">
      <c r="A44" s="94"/>
      <c r="B44" s="117"/>
      <c r="C44" s="88">
        <v>330</v>
      </c>
      <c r="D44" s="89"/>
      <c r="E44" s="98" t="s">
        <v>229</v>
      </c>
      <c r="F44" s="91"/>
      <c r="G44" s="91"/>
      <c r="H44" s="91"/>
      <c r="I44" s="91"/>
      <c r="J44" s="91"/>
      <c r="K44" s="91"/>
      <c r="L44" s="91"/>
      <c r="M44" s="97"/>
      <c r="N44" s="91"/>
      <c r="O44" s="91"/>
      <c r="P44" s="91"/>
      <c r="Q44" s="99">
        <v>5000</v>
      </c>
      <c r="R44" s="99">
        <v>3945.69</v>
      </c>
      <c r="S44" s="100">
        <f t="shared" si="6"/>
        <v>78.91</v>
      </c>
    </row>
    <row r="45" spans="1:19" s="101" customFormat="1" ht="9.75">
      <c r="A45" s="94"/>
      <c r="B45" s="117"/>
      <c r="C45" s="88">
        <v>340</v>
      </c>
      <c r="D45" s="89"/>
      <c r="E45" s="98" t="s">
        <v>231</v>
      </c>
      <c r="F45" s="91"/>
      <c r="G45" s="91"/>
      <c r="H45" s="91"/>
      <c r="I45" s="91"/>
      <c r="J45" s="91"/>
      <c r="K45" s="91"/>
      <c r="L45" s="91"/>
      <c r="M45" s="97"/>
      <c r="N45" s="91"/>
      <c r="O45" s="91"/>
      <c r="P45" s="91"/>
      <c r="Q45" s="99">
        <v>9000</v>
      </c>
      <c r="R45" s="99">
        <v>12615.1</v>
      </c>
      <c r="S45" s="100">
        <f t="shared" si="6"/>
        <v>140.17</v>
      </c>
    </row>
    <row r="46" spans="1:19" s="101" customFormat="1" ht="9.75">
      <c r="A46" s="94"/>
      <c r="B46" s="117"/>
      <c r="C46" s="88">
        <v>360</v>
      </c>
      <c r="D46" s="89"/>
      <c r="E46" s="98" t="s">
        <v>232</v>
      </c>
      <c r="F46" s="91"/>
      <c r="G46" s="91"/>
      <c r="H46" s="91"/>
      <c r="I46" s="91"/>
      <c r="J46" s="91"/>
      <c r="K46" s="91"/>
      <c r="L46" s="91"/>
      <c r="M46" s="97"/>
      <c r="N46" s="91"/>
      <c r="O46" s="91"/>
      <c r="P46" s="91"/>
      <c r="Q46" s="99">
        <v>4000</v>
      </c>
      <c r="R46" s="99">
        <v>7174</v>
      </c>
      <c r="S46" s="100">
        <f t="shared" si="6"/>
        <v>179.35</v>
      </c>
    </row>
    <row r="47" spans="1:19" s="101" customFormat="1" ht="9.75">
      <c r="A47" s="94"/>
      <c r="B47" s="117"/>
      <c r="C47" s="88">
        <v>370</v>
      </c>
      <c r="D47" s="89"/>
      <c r="E47" s="98" t="s">
        <v>169</v>
      </c>
      <c r="F47" s="91"/>
      <c r="G47" s="91"/>
      <c r="H47" s="91"/>
      <c r="I47" s="91"/>
      <c r="J47" s="91"/>
      <c r="K47" s="91"/>
      <c r="L47" s="91"/>
      <c r="M47" s="97"/>
      <c r="N47" s="91"/>
      <c r="O47" s="91"/>
      <c r="P47" s="91"/>
      <c r="Q47" s="99">
        <v>100</v>
      </c>
      <c r="R47" s="99">
        <v>30</v>
      </c>
      <c r="S47" s="100">
        <f t="shared" si="6"/>
        <v>30</v>
      </c>
    </row>
    <row r="48" spans="1:19" s="101" customFormat="1" ht="9.75">
      <c r="A48" s="94"/>
      <c r="B48" s="117"/>
      <c r="C48" s="88">
        <v>430</v>
      </c>
      <c r="D48" s="89"/>
      <c r="E48" s="98" t="s">
        <v>233</v>
      </c>
      <c r="F48" s="91"/>
      <c r="G48" s="91"/>
      <c r="H48" s="91"/>
      <c r="I48" s="91"/>
      <c r="J48" s="91"/>
      <c r="K48" s="91"/>
      <c r="L48" s="91"/>
      <c r="M48" s="97"/>
      <c r="N48" s="91"/>
      <c r="O48" s="91"/>
      <c r="P48" s="91"/>
      <c r="Q48" s="99">
        <v>100</v>
      </c>
      <c r="R48" s="99">
        <v>68</v>
      </c>
      <c r="S48" s="100">
        <f t="shared" si="6"/>
        <v>68</v>
      </c>
    </row>
    <row r="49" spans="1:19" s="101" customFormat="1" ht="9.75">
      <c r="A49" s="94"/>
      <c r="B49" s="117"/>
      <c r="C49" s="88">
        <v>500</v>
      </c>
      <c r="D49" s="89"/>
      <c r="E49" s="98" t="s">
        <v>172</v>
      </c>
      <c r="F49" s="91"/>
      <c r="G49" s="91"/>
      <c r="H49" s="91"/>
      <c r="I49" s="91"/>
      <c r="J49" s="91"/>
      <c r="K49" s="91"/>
      <c r="L49" s="91"/>
      <c r="M49" s="97"/>
      <c r="N49" s="91"/>
      <c r="O49" s="91"/>
      <c r="P49" s="91"/>
      <c r="Q49" s="99">
        <v>27784</v>
      </c>
      <c r="R49" s="99">
        <v>55049</v>
      </c>
      <c r="S49" s="100">
        <f t="shared" si="6"/>
        <v>198.13</v>
      </c>
    </row>
    <row r="50" spans="1:19" s="101" customFormat="1" ht="19.5">
      <c r="A50" s="94"/>
      <c r="B50" s="117"/>
      <c r="C50" s="88">
        <v>910</v>
      </c>
      <c r="D50" s="89"/>
      <c r="E50" s="98" t="s">
        <v>136</v>
      </c>
      <c r="F50" s="91"/>
      <c r="G50" s="91"/>
      <c r="H50" s="91"/>
      <c r="I50" s="91"/>
      <c r="J50" s="91"/>
      <c r="K50" s="91"/>
      <c r="L50" s="91"/>
      <c r="M50" s="97"/>
      <c r="N50" s="91"/>
      <c r="O50" s="91"/>
      <c r="P50" s="91"/>
      <c r="Q50" s="99">
        <v>1000</v>
      </c>
      <c r="R50" s="99">
        <v>2427.4</v>
      </c>
      <c r="S50" s="100">
        <f t="shared" si="6"/>
        <v>242.74</v>
      </c>
    </row>
    <row r="51" spans="1:19" s="109" customFormat="1" ht="27">
      <c r="A51" s="94"/>
      <c r="B51" s="106">
        <v>75618</v>
      </c>
      <c r="C51" s="106"/>
      <c r="D51" s="107"/>
      <c r="E51" s="108" t="s">
        <v>234</v>
      </c>
      <c r="F51" s="118">
        <f aca="true" t="shared" si="7" ref="F51:P51">SUM(F52)</f>
        <v>9000</v>
      </c>
      <c r="G51" s="118">
        <f t="shared" si="7"/>
        <v>0</v>
      </c>
      <c r="H51" s="118">
        <f t="shared" si="7"/>
        <v>0</v>
      </c>
      <c r="I51" s="118">
        <f t="shared" si="7"/>
        <v>0</v>
      </c>
      <c r="J51" s="118">
        <f t="shared" si="7"/>
        <v>0</v>
      </c>
      <c r="K51" s="118">
        <f t="shared" si="7"/>
        <v>0</v>
      </c>
      <c r="L51" s="118">
        <f t="shared" si="7"/>
        <v>0</v>
      </c>
      <c r="M51" s="118">
        <f t="shared" si="7"/>
        <v>0</v>
      </c>
      <c r="N51" s="118">
        <f t="shared" si="7"/>
        <v>0</v>
      </c>
      <c r="O51" s="118">
        <f t="shared" si="7"/>
        <v>0</v>
      </c>
      <c r="P51" s="118">
        <f t="shared" si="7"/>
        <v>0</v>
      </c>
      <c r="Q51" s="92">
        <f>SUM(Q52:Q54)</f>
        <v>41517</v>
      </c>
      <c r="R51" s="92">
        <f>SUM(R52:R54)</f>
        <v>51683</v>
      </c>
      <c r="S51" s="93">
        <f t="shared" si="6"/>
        <v>124.49</v>
      </c>
    </row>
    <row r="52" spans="1:19" s="101" customFormat="1" ht="9.75">
      <c r="A52" s="94"/>
      <c r="B52" s="88"/>
      <c r="C52" s="88">
        <v>410</v>
      </c>
      <c r="D52" s="89"/>
      <c r="E52" s="98" t="s">
        <v>235</v>
      </c>
      <c r="F52" s="119">
        <v>9000</v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99">
        <v>8050</v>
      </c>
      <c r="R52" s="120">
        <v>14090.5</v>
      </c>
      <c r="S52" s="116">
        <f t="shared" si="6"/>
        <v>175.04</v>
      </c>
    </row>
    <row r="53" spans="1:19" s="101" customFormat="1" ht="19.5">
      <c r="A53" s="94"/>
      <c r="B53" s="88"/>
      <c r="C53" s="88">
        <v>480</v>
      </c>
      <c r="D53" s="89"/>
      <c r="E53" s="98" t="s">
        <v>404</v>
      </c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99">
        <v>29967</v>
      </c>
      <c r="R53" s="120">
        <v>32067.5</v>
      </c>
      <c r="S53" s="116">
        <f t="shared" si="6"/>
        <v>107.01</v>
      </c>
    </row>
    <row r="54" spans="1:19" s="101" customFormat="1" ht="39">
      <c r="A54" s="94"/>
      <c r="B54" s="88"/>
      <c r="C54" s="88">
        <v>490</v>
      </c>
      <c r="D54" s="89"/>
      <c r="E54" s="98" t="s">
        <v>236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99">
        <v>3500</v>
      </c>
      <c r="R54" s="120">
        <v>5525</v>
      </c>
      <c r="S54" s="116">
        <f t="shared" si="6"/>
        <v>157.86</v>
      </c>
    </row>
    <row r="55" spans="1:19" s="109" customFormat="1" ht="27">
      <c r="A55" s="94"/>
      <c r="B55" s="106">
        <v>75621</v>
      </c>
      <c r="C55" s="106"/>
      <c r="D55" s="107"/>
      <c r="E55" s="108" t="s">
        <v>114</v>
      </c>
      <c r="F55" s="118">
        <f aca="true" t="shared" si="8" ref="F55:R55">SUM(F56:F57)</f>
        <v>743425</v>
      </c>
      <c r="G55" s="118">
        <f t="shared" si="8"/>
        <v>0</v>
      </c>
      <c r="H55" s="118">
        <f t="shared" si="8"/>
        <v>0</v>
      </c>
      <c r="I55" s="118">
        <f t="shared" si="8"/>
        <v>0</v>
      </c>
      <c r="J55" s="118">
        <f t="shared" si="8"/>
        <v>0</v>
      </c>
      <c r="K55" s="118">
        <f t="shared" si="8"/>
        <v>0</v>
      </c>
      <c r="L55" s="118">
        <f t="shared" si="8"/>
        <v>0</v>
      </c>
      <c r="M55" s="118">
        <f t="shared" si="8"/>
        <v>0</v>
      </c>
      <c r="N55" s="118">
        <f t="shared" si="8"/>
        <v>0</v>
      </c>
      <c r="O55" s="118">
        <f t="shared" si="8"/>
        <v>0</v>
      </c>
      <c r="P55" s="118">
        <f t="shared" si="8"/>
        <v>0</v>
      </c>
      <c r="Q55" s="121">
        <f t="shared" si="8"/>
        <v>1464443</v>
      </c>
      <c r="R55" s="121">
        <f t="shared" si="8"/>
        <v>1583389.56</v>
      </c>
      <c r="S55" s="93">
        <f t="shared" si="6"/>
        <v>108.12</v>
      </c>
    </row>
    <row r="56" spans="1:19" s="101" customFormat="1" ht="9.75">
      <c r="A56" s="94"/>
      <c r="B56" s="88"/>
      <c r="C56" s="88">
        <v>10</v>
      </c>
      <c r="D56" s="89"/>
      <c r="E56" s="98" t="s">
        <v>237</v>
      </c>
      <c r="F56" s="119">
        <v>743425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99">
        <v>1463943</v>
      </c>
      <c r="R56" s="119">
        <v>1582790</v>
      </c>
      <c r="S56" s="100">
        <f t="shared" si="6"/>
        <v>108.12</v>
      </c>
    </row>
    <row r="57" spans="1:19" s="101" customFormat="1" ht="9.75">
      <c r="A57" s="94"/>
      <c r="B57" s="88"/>
      <c r="C57" s="88">
        <v>20</v>
      </c>
      <c r="D57" s="89"/>
      <c r="E57" s="98" t="s">
        <v>238</v>
      </c>
      <c r="F57" s="119">
        <v>0</v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99">
        <v>500</v>
      </c>
      <c r="R57" s="119">
        <v>599.56</v>
      </c>
      <c r="S57" s="100">
        <f t="shared" si="6"/>
        <v>119.91</v>
      </c>
    </row>
    <row r="58" spans="1:19" s="105" customFormat="1" ht="9.75">
      <c r="A58" s="102">
        <v>758</v>
      </c>
      <c r="B58" s="103"/>
      <c r="C58" s="103"/>
      <c r="D58" s="104"/>
      <c r="E58" s="90" t="s">
        <v>115</v>
      </c>
      <c r="F58" s="121">
        <f aca="true" t="shared" si="9" ref="F58:R58">SUM(F59)</f>
        <v>5000</v>
      </c>
      <c r="G58" s="121">
        <f t="shared" si="9"/>
        <v>0</v>
      </c>
      <c r="H58" s="121">
        <f t="shared" si="9"/>
        <v>0</v>
      </c>
      <c r="I58" s="121">
        <f t="shared" si="9"/>
        <v>0</v>
      </c>
      <c r="J58" s="121">
        <f t="shared" si="9"/>
        <v>0</v>
      </c>
      <c r="K58" s="121">
        <f t="shared" si="9"/>
        <v>0</v>
      </c>
      <c r="L58" s="121">
        <f t="shared" si="9"/>
        <v>0</v>
      </c>
      <c r="M58" s="121">
        <f t="shared" si="9"/>
        <v>0</v>
      </c>
      <c r="N58" s="121">
        <f t="shared" si="9"/>
        <v>0</v>
      </c>
      <c r="O58" s="121">
        <f t="shared" si="9"/>
        <v>0</v>
      </c>
      <c r="P58" s="121">
        <f t="shared" si="9"/>
        <v>0</v>
      </c>
      <c r="Q58" s="92">
        <f t="shared" si="9"/>
        <v>4000</v>
      </c>
      <c r="R58" s="92">
        <f t="shared" si="9"/>
        <v>13047.48</v>
      </c>
      <c r="S58" s="93">
        <f t="shared" si="6"/>
        <v>326.19</v>
      </c>
    </row>
    <row r="59" spans="1:19" s="109" customFormat="1" ht="9">
      <c r="A59" s="94"/>
      <c r="B59" s="106">
        <v>75814</v>
      </c>
      <c r="C59" s="106"/>
      <c r="D59" s="107"/>
      <c r="E59" s="108" t="s">
        <v>116</v>
      </c>
      <c r="F59" s="118">
        <f aca="true" t="shared" si="10" ref="F59:R59">SUM(F60:F60)</f>
        <v>5000</v>
      </c>
      <c r="G59" s="118">
        <f t="shared" si="10"/>
        <v>0</v>
      </c>
      <c r="H59" s="118">
        <f t="shared" si="10"/>
        <v>0</v>
      </c>
      <c r="I59" s="118">
        <f t="shared" si="10"/>
        <v>0</v>
      </c>
      <c r="J59" s="118">
        <f t="shared" si="10"/>
        <v>0</v>
      </c>
      <c r="K59" s="118">
        <f t="shared" si="10"/>
        <v>0</v>
      </c>
      <c r="L59" s="118">
        <f t="shared" si="10"/>
        <v>0</v>
      </c>
      <c r="M59" s="118">
        <f t="shared" si="10"/>
        <v>0</v>
      </c>
      <c r="N59" s="118">
        <f t="shared" si="10"/>
        <v>0</v>
      </c>
      <c r="O59" s="118">
        <f t="shared" si="10"/>
        <v>0</v>
      </c>
      <c r="P59" s="118">
        <f t="shared" si="10"/>
        <v>0</v>
      </c>
      <c r="Q59" s="92">
        <f t="shared" si="10"/>
        <v>4000</v>
      </c>
      <c r="R59" s="92">
        <f t="shared" si="10"/>
        <v>13047.48</v>
      </c>
      <c r="S59" s="93">
        <f t="shared" si="6"/>
        <v>326.19</v>
      </c>
    </row>
    <row r="60" spans="1:19" s="101" customFormat="1" ht="9.75">
      <c r="A60" s="94"/>
      <c r="B60" s="88"/>
      <c r="C60" s="88">
        <v>920</v>
      </c>
      <c r="D60" s="89"/>
      <c r="E60" s="98" t="s">
        <v>239</v>
      </c>
      <c r="F60" s="119">
        <v>5000</v>
      </c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99">
        <v>4000</v>
      </c>
      <c r="R60" s="120">
        <v>13047.48</v>
      </c>
      <c r="S60" s="100">
        <f t="shared" si="6"/>
        <v>326.19</v>
      </c>
    </row>
    <row r="61" spans="1:19" s="124" customFormat="1" ht="9">
      <c r="A61" s="102">
        <v>801</v>
      </c>
      <c r="B61" s="122"/>
      <c r="C61" s="122"/>
      <c r="D61" s="123"/>
      <c r="E61" s="90" t="s">
        <v>117</v>
      </c>
      <c r="F61" s="121" t="e">
        <f>SUM(F62,#REF!)</f>
        <v>#REF!</v>
      </c>
      <c r="G61" s="121" t="e">
        <f>SUM(G62,#REF!)</f>
        <v>#REF!</v>
      </c>
      <c r="H61" s="121" t="e">
        <f>SUM(H62,#REF!)</f>
        <v>#REF!</v>
      </c>
      <c r="I61" s="121" t="e">
        <f>SUM(I62,#REF!)</f>
        <v>#REF!</v>
      </c>
      <c r="J61" s="121" t="e">
        <f>SUM(J62,#REF!)</f>
        <v>#REF!</v>
      </c>
      <c r="K61" s="121" t="e">
        <f>SUM(K62,#REF!)</f>
        <v>#REF!</v>
      </c>
      <c r="L61" s="121" t="e">
        <f>SUM(L62,#REF!)</f>
        <v>#REF!</v>
      </c>
      <c r="M61" s="121" t="e">
        <f>SUM(M62,#REF!)</f>
        <v>#REF!</v>
      </c>
      <c r="N61" s="121" t="e">
        <f>SUM(N62,#REF!)</f>
        <v>#REF!</v>
      </c>
      <c r="O61" s="121" t="e">
        <f>SUM(O62,#REF!)</f>
        <v>#REF!</v>
      </c>
      <c r="P61" s="121" t="e">
        <f>SUM(P62,#REF!)</f>
        <v>#REF!</v>
      </c>
      <c r="Q61" s="121">
        <f>SUM(Q62,Q67,Q73)</f>
        <v>101408</v>
      </c>
      <c r="R61" s="121">
        <f>SUM(R62,R67,R73)</f>
        <v>101996.73000000001</v>
      </c>
      <c r="S61" s="93">
        <f t="shared" si="6"/>
        <v>100.58</v>
      </c>
    </row>
    <row r="62" spans="1:19" s="109" customFormat="1" ht="9">
      <c r="A62" s="94"/>
      <c r="B62" s="106">
        <v>80101</v>
      </c>
      <c r="C62" s="106"/>
      <c r="D62" s="107"/>
      <c r="E62" s="108" t="s">
        <v>118</v>
      </c>
      <c r="F62" s="118">
        <f aca="true" t="shared" si="11" ref="F62:R62">SUM(F63:F66)</f>
        <v>5000</v>
      </c>
      <c r="G62" s="118">
        <f t="shared" si="11"/>
        <v>0</v>
      </c>
      <c r="H62" s="118">
        <f t="shared" si="11"/>
        <v>0</v>
      </c>
      <c r="I62" s="118">
        <f t="shared" si="11"/>
        <v>0</v>
      </c>
      <c r="J62" s="118">
        <f t="shared" si="11"/>
        <v>0</v>
      </c>
      <c r="K62" s="118">
        <f t="shared" si="11"/>
        <v>0</v>
      </c>
      <c r="L62" s="118">
        <f t="shared" si="11"/>
        <v>0</v>
      </c>
      <c r="M62" s="118">
        <f t="shared" si="11"/>
        <v>200</v>
      </c>
      <c r="N62" s="118">
        <f t="shared" si="11"/>
        <v>0</v>
      </c>
      <c r="O62" s="118">
        <f t="shared" si="11"/>
        <v>0</v>
      </c>
      <c r="P62" s="118">
        <f t="shared" si="11"/>
        <v>161.44</v>
      </c>
      <c r="Q62" s="92">
        <f t="shared" si="11"/>
        <v>44577</v>
      </c>
      <c r="R62" s="92">
        <f t="shared" si="11"/>
        <v>46341.72</v>
      </c>
      <c r="S62" s="93">
        <f t="shared" si="6"/>
        <v>103.96</v>
      </c>
    </row>
    <row r="63" spans="1:19" s="101" customFormat="1" ht="59.25" customHeight="1">
      <c r="A63" s="94"/>
      <c r="B63" s="88"/>
      <c r="C63" s="88">
        <v>750</v>
      </c>
      <c r="D63" s="89"/>
      <c r="E63" s="98" t="s">
        <v>217</v>
      </c>
      <c r="F63" s="119">
        <v>5000</v>
      </c>
      <c r="G63" s="119"/>
      <c r="H63" s="119"/>
      <c r="I63" s="119"/>
      <c r="J63" s="119"/>
      <c r="K63" s="119"/>
      <c r="L63" s="119"/>
      <c r="M63" s="119"/>
      <c r="N63" s="119"/>
      <c r="O63" s="119"/>
      <c r="P63" s="119">
        <v>161.44</v>
      </c>
      <c r="Q63" s="99">
        <v>12398</v>
      </c>
      <c r="R63" s="120">
        <v>13547.51</v>
      </c>
      <c r="S63" s="116">
        <f t="shared" si="6"/>
        <v>109.27</v>
      </c>
    </row>
    <row r="64" spans="1:19" s="101" customFormat="1" ht="9.75">
      <c r="A64" s="94"/>
      <c r="B64" s="88"/>
      <c r="C64" s="88">
        <v>920</v>
      </c>
      <c r="D64" s="89"/>
      <c r="E64" s="98" t="s">
        <v>239</v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99">
        <v>105</v>
      </c>
      <c r="R64" s="120">
        <v>365.86</v>
      </c>
      <c r="S64" s="116">
        <f t="shared" si="6"/>
        <v>348.44</v>
      </c>
    </row>
    <row r="65" spans="1:19" s="101" customFormat="1" ht="19.5">
      <c r="A65" s="94"/>
      <c r="B65" s="88"/>
      <c r="C65" s="88">
        <v>960</v>
      </c>
      <c r="D65" s="89"/>
      <c r="E65" s="98" t="s">
        <v>240</v>
      </c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99">
        <v>400</v>
      </c>
      <c r="R65" s="120">
        <v>400</v>
      </c>
      <c r="S65" s="116">
        <f t="shared" si="6"/>
        <v>100</v>
      </c>
    </row>
    <row r="66" spans="1:19" s="101" customFormat="1" ht="12" customHeight="1">
      <c r="A66" s="94"/>
      <c r="B66" s="88"/>
      <c r="C66" s="88">
        <v>970</v>
      </c>
      <c r="D66" s="89"/>
      <c r="E66" s="98" t="s">
        <v>176</v>
      </c>
      <c r="F66" s="119">
        <v>0</v>
      </c>
      <c r="G66" s="119"/>
      <c r="H66" s="119"/>
      <c r="I66" s="119"/>
      <c r="J66" s="119"/>
      <c r="K66" s="119"/>
      <c r="L66" s="119"/>
      <c r="M66" s="119">
        <v>200</v>
      </c>
      <c r="N66" s="119"/>
      <c r="O66" s="119"/>
      <c r="P66" s="119"/>
      <c r="Q66" s="99">
        <v>31674</v>
      </c>
      <c r="R66" s="120">
        <v>32028.35</v>
      </c>
      <c r="S66" s="116">
        <f t="shared" si="6"/>
        <v>101.12</v>
      </c>
    </row>
    <row r="67" spans="1:19" s="109" customFormat="1" ht="9" customHeight="1">
      <c r="A67" s="94"/>
      <c r="B67" s="106">
        <v>80104</v>
      </c>
      <c r="C67" s="106"/>
      <c r="D67" s="107"/>
      <c r="E67" s="108" t="s">
        <v>241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4">
        <f>SUM(Q68:Q72)</f>
        <v>54991</v>
      </c>
      <c r="R67" s="114">
        <f>SUM(R68:R72)</f>
        <v>52252.19</v>
      </c>
      <c r="S67" s="125">
        <f t="shared" si="6"/>
        <v>95.02</v>
      </c>
    </row>
    <row r="68" spans="1:19" s="101" customFormat="1" ht="9.75">
      <c r="A68" s="94"/>
      <c r="B68" s="88"/>
      <c r="C68" s="88">
        <v>690</v>
      </c>
      <c r="D68" s="89"/>
      <c r="E68" s="98" t="s">
        <v>242</v>
      </c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99">
        <v>24144</v>
      </c>
      <c r="R68" s="120">
        <v>24144.04</v>
      </c>
      <c r="S68" s="100">
        <f t="shared" si="6"/>
        <v>100</v>
      </c>
    </row>
    <row r="69" spans="1:19" s="101" customFormat="1" ht="9.75">
      <c r="A69" s="94"/>
      <c r="B69" s="88"/>
      <c r="C69" s="88">
        <v>830</v>
      </c>
      <c r="D69" s="89"/>
      <c r="E69" s="98" t="s">
        <v>171</v>
      </c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99">
        <v>28500</v>
      </c>
      <c r="R69" s="120">
        <v>25936.9</v>
      </c>
      <c r="S69" s="100">
        <f t="shared" si="6"/>
        <v>91.01</v>
      </c>
    </row>
    <row r="70" spans="1:19" s="101" customFormat="1" ht="9.75">
      <c r="A70" s="94"/>
      <c r="B70" s="88"/>
      <c r="C70" s="88">
        <v>920</v>
      </c>
      <c r="D70" s="89"/>
      <c r="E70" s="98" t="s">
        <v>239</v>
      </c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99">
        <v>25</v>
      </c>
      <c r="R70" s="120">
        <v>28.25</v>
      </c>
      <c r="S70" s="100">
        <f t="shared" si="6"/>
        <v>113</v>
      </c>
    </row>
    <row r="71" spans="1:19" s="101" customFormat="1" ht="19.5">
      <c r="A71" s="94"/>
      <c r="B71" s="88"/>
      <c r="C71" s="88">
        <v>960</v>
      </c>
      <c r="D71" s="89"/>
      <c r="E71" s="98" t="s">
        <v>240</v>
      </c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99">
        <v>2272</v>
      </c>
      <c r="R71" s="120">
        <v>2092</v>
      </c>
      <c r="S71" s="100">
        <f t="shared" si="6"/>
        <v>92.08</v>
      </c>
    </row>
    <row r="72" spans="1:19" s="101" customFormat="1" ht="9.75">
      <c r="A72" s="94"/>
      <c r="B72" s="88"/>
      <c r="C72" s="88">
        <v>970</v>
      </c>
      <c r="D72" s="89"/>
      <c r="E72" s="98" t="s">
        <v>176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99">
        <v>50</v>
      </c>
      <c r="R72" s="120">
        <v>51</v>
      </c>
      <c r="S72" s="100">
        <f t="shared" si="6"/>
        <v>102</v>
      </c>
    </row>
    <row r="73" spans="1:19" s="101" customFormat="1" ht="12" customHeight="1">
      <c r="A73" s="94"/>
      <c r="B73" s="117">
        <v>80110</v>
      </c>
      <c r="C73" s="88"/>
      <c r="D73" s="89"/>
      <c r="E73" s="96" t="s">
        <v>243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26">
        <f>SUM(Q74:Q76)</f>
        <v>1840</v>
      </c>
      <c r="R73" s="126">
        <f>SUM(R74:R76)</f>
        <v>3402.82</v>
      </c>
      <c r="S73" s="125">
        <f aca="true" t="shared" si="12" ref="S73:S79">ROUND((R73/Q73)*100,2)</f>
        <v>184.94</v>
      </c>
    </row>
    <row r="74" spans="1:19" s="101" customFormat="1" ht="60.75" customHeight="1">
      <c r="A74" s="94"/>
      <c r="B74" s="117"/>
      <c r="C74" s="88">
        <v>750</v>
      </c>
      <c r="D74" s="89"/>
      <c r="E74" s="98" t="s">
        <v>217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91">
        <v>1500</v>
      </c>
      <c r="R74" s="91">
        <v>2940</v>
      </c>
      <c r="S74" s="116">
        <f t="shared" si="12"/>
        <v>196</v>
      </c>
    </row>
    <row r="75" spans="1:19" s="101" customFormat="1" ht="12" customHeight="1">
      <c r="A75" s="94"/>
      <c r="B75" s="117"/>
      <c r="C75" s="88">
        <v>920</v>
      </c>
      <c r="D75" s="89"/>
      <c r="E75" s="98" t="s">
        <v>239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99">
        <v>158</v>
      </c>
      <c r="R75" s="120">
        <v>244.82</v>
      </c>
      <c r="S75" s="116">
        <f t="shared" si="12"/>
        <v>154.95</v>
      </c>
    </row>
    <row r="76" spans="1:19" s="101" customFormat="1" ht="12.75" customHeight="1">
      <c r="A76" s="94"/>
      <c r="B76" s="117"/>
      <c r="C76" s="88">
        <v>970</v>
      </c>
      <c r="D76" s="89"/>
      <c r="E76" s="98" t="s">
        <v>176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99">
        <v>182</v>
      </c>
      <c r="R76" s="120">
        <v>218</v>
      </c>
      <c r="S76" s="116">
        <f t="shared" si="12"/>
        <v>119.78</v>
      </c>
    </row>
    <row r="77" spans="1:19" s="101" customFormat="1" ht="18.75" hidden="1">
      <c r="A77" s="94"/>
      <c r="B77" s="117">
        <v>80114</v>
      </c>
      <c r="C77" s="88"/>
      <c r="D77" s="89"/>
      <c r="E77" s="96" t="s">
        <v>244</v>
      </c>
      <c r="F77" s="119"/>
      <c r="G77" s="119"/>
      <c r="H77" s="119"/>
      <c r="I77" s="119"/>
      <c r="J77" s="119"/>
      <c r="K77" s="119"/>
      <c r="L77" s="119"/>
      <c r="M77" s="127"/>
      <c r="N77" s="119"/>
      <c r="O77" s="119"/>
      <c r="P77" s="119"/>
      <c r="Q77" s="92">
        <f>SUM(Q78:Q78)</f>
        <v>348</v>
      </c>
      <c r="R77" s="92">
        <f>SUM(R78:R78)</f>
        <v>356</v>
      </c>
      <c r="S77" s="93">
        <f t="shared" si="12"/>
        <v>102.3</v>
      </c>
    </row>
    <row r="78" spans="1:19" s="101" customFormat="1" ht="9.75" hidden="1">
      <c r="A78" s="94"/>
      <c r="B78" s="117"/>
      <c r="C78" s="88">
        <v>920</v>
      </c>
      <c r="D78" s="89"/>
      <c r="E78" s="98" t="s">
        <v>239</v>
      </c>
      <c r="F78" s="119"/>
      <c r="G78" s="119"/>
      <c r="H78" s="119"/>
      <c r="I78" s="119"/>
      <c r="J78" s="119"/>
      <c r="K78" s="119"/>
      <c r="L78" s="119"/>
      <c r="M78" s="127"/>
      <c r="N78" s="119"/>
      <c r="O78" s="119"/>
      <c r="P78" s="119"/>
      <c r="Q78" s="99">
        <v>348</v>
      </c>
      <c r="R78" s="99">
        <v>356</v>
      </c>
      <c r="S78" s="100">
        <f t="shared" si="12"/>
        <v>102.3</v>
      </c>
    </row>
    <row r="79" spans="1:19" s="115" customFormat="1" ht="11.25" customHeight="1">
      <c r="A79" s="110">
        <v>852</v>
      </c>
      <c r="B79" s="111"/>
      <c r="C79" s="111"/>
      <c r="D79" s="112"/>
      <c r="E79" s="113" t="s">
        <v>119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14">
        <f>SUM(Q80,Q83,Q86)</f>
        <v>10000</v>
      </c>
      <c r="R79" s="114">
        <f>SUM(R80,R83,R86)</f>
        <v>11498.349999999999</v>
      </c>
      <c r="S79" s="125">
        <f t="shared" si="12"/>
        <v>114.98</v>
      </c>
    </row>
    <row r="80" spans="1:19" s="115" customFormat="1" ht="38.25" customHeight="1">
      <c r="A80" s="110"/>
      <c r="B80" s="111">
        <v>85212</v>
      </c>
      <c r="C80" s="111"/>
      <c r="D80" s="112"/>
      <c r="E80" s="96" t="s">
        <v>245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14">
        <f>SUM(Q81,Q82)</f>
        <v>0</v>
      </c>
      <c r="R80" s="114">
        <f>SUM(R81,R82)</f>
        <v>312.94</v>
      </c>
      <c r="S80" s="125">
        <v>0</v>
      </c>
    </row>
    <row r="81" spans="1:19" s="115" customFormat="1" ht="12" customHeight="1">
      <c r="A81" s="110"/>
      <c r="B81" s="111"/>
      <c r="C81" s="88">
        <v>920</v>
      </c>
      <c r="D81" s="112"/>
      <c r="E81" s="98" t="s">
        <v>239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91">
        <v>0</v>
      </c>
      <c r="R81" s="91">
        <v>0.07</v>
      </c>
      <c r="S81" s="116">
        <v>0</v>
      </c>
    </row>
    <row r="82" spans="1:19" s="101" customFormat="1" ht="44.25" customHeight="1">
      <c r="A82" s="94"/>
      <c r="B82" s="88"/>
      <c r="C82" s="88">
        <v>2360</v>
      </c>
      <c r="D82" s="89"/>
      <c r="E82" s="98" t="s">
        <v>333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9">
        <v>0</v>
      </c>
      <c r="R82" s="99">
        <v>312.87</v>
      </c>
      <c r="S82" s="116">
        <v>0</v>
      </c>
    </row>
    <row r="83" spans="1:19" s="131" customFormat="1" ht="9">
      <c r="A83" s="129"/>
      <c r="B83" s="117">
        <v>85219</v>
      </c>
      <c r="C83" s="117"/>
      <c r="D83" s="130"/>
      <c r="E83" s="96" t="s">
        <v>129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6">
        <f>SUM(Q84,Q85)</f>
        <v>0</v>
      </c>
      <c r="R83" s="126">
        <f>SUM(R84:R85)</f>
        <v>85.81</v>
      </c>
      <c r="S83" s="125">
        <v>0</v>
      </c>
    </row>
    <row r="84" spans="1:19" s="115" customFormat="1" ht="9.75">
      <c r="A84" s="110"/>
      <c r="B84" s="111"/>
      <c r="C84" s="88">
        <v>920</v>
      </c>
      <c r="D84" s="112"/>
      <c r="E84" s="98" t="s">
        <v>239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91">
        <v>0</v>
      </c>
      <c r="R84" s="91">
        <v>51.81</v>
      </c>
      <c r="S84" s="116">
        <v>0</v>
      </c>
    </row>
    <row r="85" spans="1:19" s="115" customFormat="1" ht="9.75">
      <c r="A85" s="110"/>
      <c r="B85" s="111"/>
      <c r="C85" s="88">
        <v>970</v>
      </c>
      <c r="D85" s="112"/>
      <c r="E85" s="98" t="s">
        <v>137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91">
        <v>0</v>
      </c>
      <c r="R85" s="91">
        <v>34</v>
      </c>
      <c r="S85" s="116">
        <v>0</v>
      </c>
    </row>
    <row r="86" spans="1:19" s="109" customFormat="1" ht="18">
      <c r="A86" s="94"/>
      <c r="B86" s="106">
        <v>85228</v>
      </c>
      <c r="C86" s="106"/>
      <c r="D86" s="107"/>
      <c r="E86" s="108" t="s">
        <v>120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97">
        <f>SUM(Q87:Q88)</f>
        <v>10000</v>
      </c>
      <c r="R86" s="97">
        <f>SUM(R87:R88)</f>
        <v>11099.599999999999</v>
      </c>
      <c r="S86" s="132">
        <f aca="true" t="shared" si="13" ref="S86:S99">ROUND((R86/Q86)*100,2)</f>
        <v>111</v>
      </c>
    </row>
    <row r="87" spans="1:19" s="101" customFormat="1" ht="9.75">
      <c r="A87" s="94"/>
      <c r="B87" s="88"/>
      <c r="C87" s="88">
        <v>830</v>
      </c>
      <c r="D87" s="89"/>
      <c r="E87" s="98" t="s">
        <v>246</v>
      </c>
      <c r="F87" s="119"/>
      <c r="G87" s="119"/>
      <c r="H87" s="119"/>
      <c r="I87" s="119"/>
      <c r="J87" s="119"/>
      <c r="K87" s="119"/>
      <c r="L87" s="119"/>
      <c r="M87" s="127"/>
      <c r="N87" s="119"/>
      <c r="O87" s="119"/>
      <c r="P87" s="119"/>
      <c r="Q87" s="99">
        <v>10000</v>
      </c>
      <c r="R87" s="120">
        <v>10174.8</v>
      </c>
      <c r="S87" s="100">
        <f t="shared" si="13"/>
        <v>101.75</v>
      </c>
    </row>
    <row r="88" spans="1:19" s="101" customFormat="1" ht="9.75">
      <c r="A88" s="94"/>
      <c r="B88" s="88"/>
      <c r="C88" s="88">
        <v>970</v>
      </c>
      <c r="D88" s="89"/>
      <c r="E88" s="98" t="s">
        <v>176</v>
      </c>
      <c r="F88" s="119"/>
      <c r="G88" s="119"/>
      <c r="H88" s="119"/>
      <c r="I88" s="119"/>
      <c r="J88" s="119"/>
      <c r="K88" s="119"/>
      <c r="L88" s="119"/>
      <c r="M88" s="127"/>
      <c r="N88" s="119"/>
      <c r="O88" s="119"/>
      <c r="P88" s="119"/>
      <c r="Q88" s="99">
        <v>0</v>
      </c>
      <c r="R88" s="120">
        <v>924.8</v>
      </c>
      <c r="S88" s="100">
        <v>0</v>
      </c>
    </row>
    <row r="89" spans="1:19" s="101" customFormat="1" ht="18.75">
      <c r="A89" s="129">
        <v>853</v>
      </c>
      <c r="B89" s="88"/>
      <c r="C89" s="88"/>
      <c r="D89" s="89"/>
      <c r="E89" s="90" t="s">
        <v>132</v>
      </c>
      <c r="F89" s="127">
        <f aca="true" t="shared" si="14" ref="F89:P89">SUM(F90)</f>
        <v>5000</v>
      </c>
      <c r="G89" s="127">
        <f t="shared" si="14"/>
        <v>0</v>
      </c>
      <c r="H89" s="127">
        <f t="shared" si="14"/>
        <v>0</v>
      </c>
      <c r="I89" s="127">
        <f t="shared" si="14"/>
        <v>0</v>
      </c>
      <c r="J89" s="127">
        <f t="shared" si="14"/>
        <v>0</v>
      </c>
      <c r="K89" s="127">
        <f t="shared" si="14"/>
        <v>0</v>
      </c>
      <c r="L89" s="127">
        <f t="shared" si="14"/>
        <v>0</v>
      </c>
      <c r="M89" s="127">
        <f t="shared" si="14"/>
        <v>0</v>
      </c>
      <c r="N89" s="127">
        <f t="shared" si="14"/>
        <v>0</v>
      </c>
      <c r="O89" s="127">
        <f t="shared" si="14"/>
        <v>0</v>
      </c>
      <c r="P89" s="127">
        <f t="shared" si="14"/>
        <v>1500</v>
      </c>
      <c r="Q89" s="92">
        <f>SUM(Q90:Q90)</f>
        <v>30000</v>
      </c>
      <c r="R89" s="92">
        <f>SUM(R90:R90)</f>
        <v>40046.63</v>
      </c>
      <c r="S89" s="93">
        <f t="shared" si="13"/>
        <v>133.49</v>
      </c>
    </row>
    <row r="90" spans="1:19" s="109" customFormat="1" ht="11.25" customHeight="1">
      <c r="A90" s="94"/>
      <c r="B90" s="106">
        <v>85333</v>
      </c>
      <c r="C90" s="106"/>
      <c r="D90" s="107"/>
      <c r="E90" s="108" t="s">
        <v>159</v>
      </c>
      <c r="F90" s="118">
        <f aca="true" t="shared" si="15" ref="F90:Q90">SUM(F91:F91)</f>
        <v>5000</v>
      </c>
      <c r="G90" s="118">
        <f t="shared" si="15"/>
        <v>0</v>
      </c>
      <c r="H90" s="118">
        <f t="shared" si="15"/>
        <v>0</v>
      </c>
      <c r="I90" s="118">
        <f t="shared" si="15"/>
        <v>0</v>
      </c>
      <c r="J90" s="118">
        <f t="shared" si="15"/>
        <v>0</v>
      </c>
      <c r="K90" s="118">
        <f t="shared" si="15"/>
        <v>0</v>
      </c>
      <c r="L90" s="118">
        <f t="shared" si="15"/>
        <v>0</v>
      </c>
      <c r="M90" s="118">
        <f t="shared" si="15"/>
        <v>0</v>
      </c>
      <c r="N90" s="118">
        <f t="shared" si="15"/>
        <v>0</v>
      </c>
      <c r="O90" s="118">
        <f t="shared" si="15"/>
        <v>0</v>
      </c>
      <c r="P90" s="118">
        <f t="shared" si="15"/>
        <v>1500</v>
      </c>
      <c r="Q90" s="92">
        <f t="shared" si="15"/>
        <v>30000</v>
      </c>
      <c r="R90" s="118">
        <f>SUM(R91)</f>
        <v>40046.63</v>
      </c>
      <c r="S90" s="93">
        <f t="shared" si="13"/>
        <v>133.49</v>
      </c>
    </row>
    <row r="91" spans="1:19" s="101" customFormat="1" ht="9.75">
      <c r="A91" s="94"/>
      <c r="B91" s="88"/>
      <c r="C91" s="88">
        <v>970</v>
      </c>
      <c r="D91" s="89"/>
      <c r="E91" s="98" t="s">
        <v>176</v>
      </c>
      <c r="F91" s="119">
        <v>5000</v>
      </c>
      <c r="G91" s="119"/>
      <c r="H91" s="119"/>
      <c r="I91" s="119"/>
      <c r="J91" s="119"/>
      <c r="K91" s="119"/>
      <c r="L91" s="119"/>
      <c r="M91" s="119"/>
      <c r="N91" s="119"/>
      <c r="O91" s="119"/>
      <c r="P91" s="119">
        <v>1500</v>
      </c>
      <c r="Q91" s="99">
        <v>30000</v>
      </c>
      <c r="R91" s="120">
        <v>40046.63</v>
      </c>
      <c r="S91" s="100">
        <f t="shared" si="13"/>
        <v>133.49</v>
      </c>
    </row>
    <row r="92" spans="1:19" s="105" customFormat="1" ht="10.5" customHeight="1">
      <c r="A92" s="102">
        <v>854</v>
      </c>
      <c r="B92" s="103"/>
      <c r="C92" s="103"/>
      <c r="D92" s="104"/>
      <c r="E92" s="90" t="s">
        <v>121</v>
      </c>
      <c r="F92" s="121" t="e">
        <f>SUM(F93,#REF!)</f>
        <v>#REF!</v>
      </c>
      <c r="G92" s="121" t="e">
        <f>SUM(G93,#REF!)</f>
        <v>#REF!</v>
      </c>
      <c r="H92" s="121" t="e">
        <f>SUM(H93,#REF!)</f>
        <v>#REF!</v>
      </c>
      <c r="I92" s="121" t="e">
        <f>SUM(I93,#REF!)</f>
        <v>#REF!</v>
      </c>
      <c r="J92" s="121" t="e">
        <f>SUM(J93,#REF!)</f>
        <v>#REF!</v>
      </c>
      <c r="K92" s="121" t="e">
        <f>SUM(K93,#REF!)</f>
        <v>#REF!</v>
      </c>
      <c r="L92" s="121" t="e">
        <f>SUM(L93,#REF!)</f>
        <v>#REF!</v>
      </c>
      <c r="M92" s="121" t="e">
        <f>SUM(M93,#REF!)</f>
        <v>#REF!</v>
      </c>
      <c r="N92" s="121" t="e">
        <f>SUM(N93,#REF!)</f>
        <v>#REF!</v>
      </c>
      <c r="O92" s="121" t="e">
        <f>SUM(O93,#REF!)</f>
        <v>#REF!</v>
      </c>
      <c r="P92" s="121" t="e">
        <f>SUM(P93,#REF!)</f>
        <v>#REF!</v>
      </c>
      <c r="Q92" s="92">
        <f>SUM(Q93:Q93)</f>
        <v>52785</v>
      </c>
      <c r="R92" s="92">
        <f>SUM(R93:R93)</f>
        <v>36866.2</v>
      </c>
      <c r="S92" s="93">
        <f t="shared" si="13"/>
        <v>69.84</v>
      </c>
    </row>
    <row r="93" spans="1:19" s="109" customFormat="1" ht="10.5" customHeight="1">
      <c r="A93" s="94"/>
      <c r="B93" s="106">
        <v>85401</v>
      </c>
      <c r="C93" s="106"/>
      <c r="D93" s="107"/>
      <c r="E93" s="108" t="s">
        <v>122</v>
      </c>
      <c r="F93" s="118">
        <f aca="true" t="shared" si="16" ref="F93:P93">SUM(F94:F94)</f>
        <v>45000</v>
      </c>
      <c r="G93" s="118">
        <f t="shared" si="16"/>
        <v>0</v>
      </c>
      <c r="H93" s="118">
        <f t="shared" si="16"/>
        <v>20000</v>
      </c>
      <c r="I93" s="118">
        <f t="shared" si="16"/>
        <v>0</v>
      </c>
      <c r="J93" s="118">
        <f t="shared" si="16"/>
        <v>0</v>
      </c>
      <c r="K93" s="118">
        <f t="shared" si="16"/>
        <v>0</v>
      </c>
      <c r="L93" s="118">
        <f t="shared" si="16"/>
        <v>0</v>
      </c>
      <c r="M93" s="118">
        <f t="shared" si="16"/>
        <v>0</v>
      </c>
      <c r="N93" s="118">
        <f t="shared" si="16"/>
        <v>0</v>
      </c>
      <c r="O93" s="118">
        <f t="shared" si="16"/>
        <v>0</v>
      </c>
      <c r="P93" s="118">
        <f t="shared" si="16"/>
        <v>1818</v>
      </c>
      <c r="Q93" s="92">
        <f>SUM(Q94:Q94)</f>
        <v>52785</v>
      </c>
      <c r="R93" s="92">
        <f>SUM(R94:R94)</f>
        <v>36866.2</v>
      </c>
      <c r="S93" s="93">
        <f t="shared" si="13"/>
        <v>69.84</v>
      </c>
    </row>
    <row r="94" spans="1:19" s="101" customFormat="1" ht="10.5" customHeight="1">
      <c r="A94" s="94"/>
      <c r="B94" s="88"/>
      <c r="C94" s="88">
        <v>830</v>
      </c>
      <c r="D94" s="89"/>
      <c r="E94" s="98" t="s">
        <v>170</v>
      </c>
      <c r="F94" s="119">
        <v>45000</v>
      </c>
      <c r="G94" s="119"/>
      <c r="H94" s="119">
        <v>20000</v>
      </c>
      <c r="I94" s="119"/>
      <c r="J94" s="119"/>
      <c r="K94" s="119"/>
      <c r="L94" s="119"/>
      <c r="M94" s="119"/>
      <c r="N94" s="119"/>
      <c r="O94" s="119"/>
      <c r="P94" s="119">
        <v>1818</v>
      </c>
      <c r="Q94" s="99">
        <v>52785</v>
      </c>
      <c r="R94" s="120">
        <v>36866.2</v>
      </c>
      <c r="S94" s="100">
        <f t="shared" si="13"/>
        <v>69.84</v>
      </c>
    </row>
    <row r="95" spans="1:19" s="105" customFormat="1" ht="19.5" customHeight="1">
      <c r="A95" s="102">
        <v>900</v>
      </c>
      <c r="B95" s="103"/>
      <c r="C95" s="103"/>
      <c r="D95" s="104"/>
      <c r="E95" s="90" t="s">
        <v>133</v>
      </c>
      <c r="F95" s="121" t="e">
        <f>SUM(F96,#REF!)</f>
        <v>#REF!</v>
      </c>
      <c r="G95" s="121" t="e">
        <f>SUM(G96,#REF!)</f>
        <v>#REF!</v>
      </c>
      <c r="H95" s="121" t="e">
        <f>SUM(H96,#REF!)</f>
        <v>#REF!</v>
      </c>
      <c r="I95" s="121" t="e">
        <f>SUM(I96,#REF!)</f>
        <v>#REF!</v>
      </c>
      <c r="J95" s="121" t="e">
        <f>SUM(J96,#REF!)</f>
        <v>#REF!</v>
      </c>
      <c r="K95" s="121" t="e">
        <f>SUM(K96,#REF!)</f>
        <v>#REF!</v>
      </c>
      <c r="L95" s="121" t="e">
        <f>SUM(L96,#REF!)</f>
        <v>#REF!</v>
      </c>
      <c r="M95" s="121" t="e">
        <f>SUM(M96,#REF!)</f>
        <v>#REF!</v>
      </c>
      <c r="N95" s="121" t="e">
        <f>SUM(N96,#REF!)</f>
        <v>#REF!</v>
      </c>
      <c r="O95" s="121" t="e">
        <f>SUM(O96,#REF!)</f>
        <v>#REF!</v>
      </c>
      <c r="P95" s="121" t="e">
        <f>SUM(P96,#REF!)</f>
        <v>#REF!</v>
      </c>
      <c r="Q95" s="92">
        <f>SUM(Q96:Q96)</f>
        <v>0</v>
      </c>
      <c r="R95" s="92">
        <f>SUM(R96:R96)</f>
        <v>608.78</v>
      </c>
      <c r="S95" s="93">
        <v>0</v>
      </c>
    </row>
    <row r="96" spans="1:19" s="109" customFormat="1" ht="18.75" customHeight="1">
      <c r="A96" s="94"/>
      <c r="B96" s="106">
        <v>90004</v>
      </c>
      <c r="C96" s="106"/>
      <c r="D96" s="107"/>
      <c r="E96" s="108" t="s">
        <v>341</v>
      </c>
      <c r="F96" s="118">
        <f aca="true" t="shared" si="17" ref="F96:P96">SUM(F98:F98)</f>
        <v>45000</v>
      </c>
      <c r="G96" s="118">
        <f t="shared" si="17"/>
        <v>0</v>
      </c>
      <c r="H96" s="118">
        <f t="shared" si="17"/>
        <v>20000</v>
      </c>
      <c r="I96" s="118">
        <f t="shared" si="17"/>
        <v>0</v>
      </c>
      <c r="J96" s="118">
        <f t="shared" si="17"/>
        <v>0</v>
      </c>
      <c r="K96" s="118">
        <f t="shared" si="17"/>
        <v>0</v>
      </c>
      <c r="L96" s="118">
        <f t="shared" si="17"/>
        <v>0</v>
      </c>
      <c r="M96" s="118">
        <f t="shared" si="17"/>
        <v>0</v>
      </c>
      <c r="N96" s="118">
        <f t="shared" si="17"/>
        <v>0</v>
      </c>
      <c r="O96" s="118">
        <f t="shared" si="17"/>
        <v>0</v>
      </c>
      <c r="P96" s="118">
        <f t="shared" si="17"/>
        <v>1818</v>
      </c>
      <c r="Q96" s="92">
        <f>SUM(Q97:Q98)</f>
        <v>0</v>
      </c>
      <c r="R96" s="92">
        <f>SUM(R97:R98)</f>
        <v>608.78</v>
      </c>
      <c r="S96" s="93">
        <v>0</v>
      </c>
    </row>
    <row r="97" spans="1:19" s="101" customFormat="1" ht="10.5" customHeight="1">
      <c r="A97" s="81"/>
      <c r="B97" s="88"/>
      <c r="C97" s="88">
        <v>830</v>
      </c>
      <c r="D97" s="89"/>
      <c r="E97" s="98" t="s">
        <v>171</v>
      </c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91">
        <v>0</v>
      </c>
      <c r="R97" s="91">
        <v>574.78</v>
      </c>
      <c r="S97" s="100">
        <v>0</v>
      </c>
    </row>
    <row r="98" spans="1:19" s="101" customFormat="1" ht="10.5" customHeight="1">
      <c r="A98" s="94"/>
      <c r="B98" s="88"/>
      <c r="C98" s="88">
        <v>920</v>
      </c>
      <c r="D98" s="89"/>
      <c r="E98" s="98" t="s">
        <v>239</v>
      </c>
      <c r="F98" s="119">
        <v>45000</v>
      </c>
      <c r="G98" s="119"/>
      <c r="H98" s="119">
        <v>20000</v>
      </c>
      <c r="I98" s="119"/>
      <c r="J98" s="119"/>
      <c r="K98" s="119"/>
      <c r="L98" s="119"/>
      <c r="M98" s="119"/>
      <c r="N98" s="119"/>
      <c r="O98" s="119"/>
      <c r="P98" s="119">
        <v>1818</v>
      </c>
      <c r="Q98" s="99">
        <v>0</v>
      </c>
      <c r="R98" s="120">
        <v>34</v>
      </c>
      <c r="S98" s="100">
        <v>0</v>
      </c>
    </row>
    <row r="99" spans="1:19" s="135" customFormat="1" ht="11.25">
      <c r="A99" s="483" t="s">
        <v>247</v>
      </c>
      <c r="B99" s="499"/>
      <c r="C99" s="499"/>
      <c r="D99" s="499"/>
      <c r="E99" s="499"/>
      <c r="F99" s="133" t="e">
        <f>SUM(F13,F17,F27,#REF!,F30,F58,F61,#REF!,F92,#REF!)</f>
        <v>#REF!</v>
      </c>
      <c r="G99" s="133" t="e">
        <f>SUM(G13,G17,G27,#REF!,G30,G58,G61,#REF!,G92,#REF!)</f>
        <v>#REF!</v>
      </c>
      <c r="H99" s="133" t="e">
        <f>SUM(H13,H17,H27,#REF!,H30,H58,H61,#REF!,H92,#REF!)</f>
        <v>#REF!</v>
      </c>
      <c r="I99" s="133" t="e">
        <f>SUM(I13,I17,I27,#REF!,I30,I58,I61,#REF!,I92,#REF!)</f>
        <v>#REF!</v>
      </c>
      <c r="J99" s="133" t="e">
        <f>SUM(J13,J17,J27,#REF!,J30,J58,J61,#REF!,J92,#REF!)</f>
        <v>#REF!</v>
      </c>
      <c r="K99" s="133" t="e">
        <f>SUM(K13,K17,K27,#REF!,K30,K58,K61,#REF!,K92,#REF!)</f>
        <v>#REF!</v>
      </c>
      <c r="L99" s="133" t="e">
        <f>SUM(L13,L17,L27,#REF!,L30,L58,L61,#REF!,L92,#REF!)</f>
        <v>#REF!</v>
      </c>
      <c r="M99" s="133" t="e">
        <f>SUM(M13,M17,M27,#REF!,M30,M58,M61,#REF!,M92,#REF!)</f>
        <v>#REF!</v>
      </c>
      <c r="N99" s="133" t="e">
        <f>SUM(N13,N17,N27,#REF!,N30,N58,N61,#REF!,N92,#REF!)</f>
        <v>#REF!</v>
      </c>
      <c r="O99" s="133" t="e">
        <f>SUM(O13,O17,O27,#REF!,O30,O58,O61,#REF!,O92,#REF!)</f>
        <v>#REF!</v>
      </c>
      <c r="P99" s="133" t="e">
        <f>SUM(P13,P17,P27,#REF!,P30,P58,P61,#REF!,P92,#REF!)</f>
        <v>#REF!</v>
      </c>
      <c r="Q99" s="133">
        <f>SUM(Q7,Q13,Q17,Q27,Q32,Q58,Q61,Q79,Q92,Q10,Q89)</f>
        <v>2453131</v>
      </c>
      <c r="R99" s="133">
        <f>SUM(R7,R13,R17,R27,R32,R58,R61,R79,R92,R95,R10,R89)</f>
        <v>2785216.94</v>
      </c>
      <c r="S99" s="134">
        <f t="shared" si="13"/>
        <v>113.54</v>
      </c>
    </row>
    <row r="100" spans="1:19" s="135" customFormat="1" ht="11.25">
      <c r="A100" s="136" t="s">
        <v>123</v>
      </c>
      <c r="B100" s="137"/>
      <c r="C100" s="138"/>
      <c r="D100" s="139"/>
      <c r="E100" s="139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1"/>
      <c r="R100" s="140"/>
      <c r="S100" s="142"/>
    </row>
    <row r="101" spans="1:19" s="124" customFormat="1" ht="9">
      <c r="A101" s="110">
        <v>758</v>
      </c>
      <c r="B101" s="143"/>
      <c r="C101" s="144"/>
      <c r="D101" s="145"/>
      <c r="E101" s="113" t="s">
        <v>115</v>
      </c>
      <c r="F101" s="92" t="e">
        <f>SUM(F102,#REF!,F106)</f>
        <v>#REF!</v>
      </c>
      <c r="G101" s="92" t="e">
        <f>SUM(G102,#REF!,G106)</f>
        <v>#REF!</v>
      </c>
      <c r="H101" s="92" t="e">
        <f>SUM(H102,#REF!,H106)</f>
        <v>#REF!</v>
      </c>
      <c r="I101" s="92" t="e">
        <f>SUM(I102,#REF!,I106)</f>
        <v>#REF!</v>
      </c>
      <c r="J101" s="92" t="e">
        <f>SUM(J102,#REF!,J106)</f>
        <v>#REF!</v>
      </c>
      <c r="K101" s="92" t="e">
        <f>SUM(K102,#REF!,K106)</f>
        <v>#REF!</v>
      </c>
      <c r="L101" s="92" t="e">
        <f>SUM(L102,#REF!,L106)</f>
        <v>#REF!</v>
      </c>
      <c r="M101" s="92" t="e">
        <f>SUM(M102,#REF!,M106)</f>
        <v>#REF!</v>
      </c>
      <c r="N101" s="92" t="e">
        <f>SUM(N102,#REF!,N106)</f>
        <v>#REF!</v>
      </c>
      <c r="O101" s="92" t="e">
        <f>SUM(O102,#REF!,O106)</f>
        <v>#REF!</v>
      </c>
      <c r="P101" s="92" t="e">
        <f>SUM(P102,#REF!,P106)</f>
        <v>#REF!</v>
      </c>
      <c r="Q101" s="92">
        <f>SUM(Q102,Q104,Q106,Q108)</f>
        <v>5846705</v>
      </c>
      <c r="R101" s="92">
        <f>SUM(R102,R104,R106,R108)</f>
        <v>5846705</v>
      </c>
      <c r="S101" s="93">
        <f aca="true" t="shared" si="18" ref="S101:S110">ROUND((R101/Q101)*100,2)</f>
        <v>100</v>
      </c>
    </row>
    <row r="102" spans="1:19" s="109" customFormat="1" ht="27">
      <c r="A102" s="94"/>
      <c r="B102" s="106">
        <v>75801</v>
      </c>
      <c r="C102" s="106"/>
      <c r="D102" s="107"/>
      <c r="E102" s="108" t="s">
        <v>124</v>
      </c>
      <c r="F102" s="97">
        <f aca="true" t="shared" si="19" ref="F102:P104">SUM(F103)</f>
        <v>2802146</v>
      </c>
      <c r="G102" s="97">
        <f t="shared" si="19"/>
        <v>0</v>
      </c>
      <c r="H102" s="97">
        <f t="shared" si="19"/>
        <v>0</v>
      </c>
      <c r="I102" s="97">
        <f t="shared" si="19"/>
        <v>0</v>
      </c>
      <c r="J102" s="97">
        <f t="shared" si="19"/>
        <v>39110</v>
      </c>
      <c r="K102" s="97">
        <f t="shared" si="19"/>
        <v>0</v>
      </c>
      <c r="L102" s="97">
        <f t="shared" si="19"/>
        <v>0</v>
      </c>
      <c r="M102" s="97">
        <f t="shared" si="19"/>
        <v>1200</v>
      </c>
      <c r="N102" s="97">
        <f t="shared" si="19"/>
        <v>0</v>
      </c>
      <c r="O102" s="97">
        <f t="shared" si="19"/>
        <v>4362</v>
      </c>
      <c r="P102" s="97">
        <f t="shared" si="19"/>
        <v>0</v>
      </c>
      <c r="Q102" s="92">
        <f>SUM(Q103:Q103)</f>
        <v>3438743</v>
      </c>
      <c r="R102" s="92">
        <f>SUM(R103:R103)</f>
        <v>3438743</v>
      </c>
      <c r="S102" s="93">
        <f t="shared" si="18"/>
        <v>100</v>
      </c>
    </row>
    <row r="103" spans="1:19" s="101" customFormat="1" ht="9.75">
      <c r="A103" s="94"/>
      <c r="B103" s="88"/>
      <c r="C103" s="88">
        <v>2920</v>
      </c>
      <c r="D103" s="89"/>
      <c r="E103" s="98" t="s">
        <v>248</v>
      </c>
      <c r="F103" s="91">
        <v>2802146</v>
      </c>
      <c r="G103" s="91"/>
      <c r="H103" s="91"/>
      <c r="I103" s="91"/>
      <c r="J103" s="91">
        <v>39110</v>
      </c>
      <c r="K103" s="91"/>
      <c r="L103" s="91"/>
      <c r="M103" s="91">
        <v>1200</v>
      </c>
      <c r="N103" s="91"/>
      <c r="O103" s="91">
        <v>4362</v>
      </c>
      <c r="P103" s="91"/>
      <c r="Q103" s="99">
        <v>3438743</v>
      </c>
      <c r="R103" s="99">
        <v>3438743</v>
      </c>
      <c r="S103" s="100">
        <f t="shared" si="18"/>
        <v>100</v>
      </c>
    </row>
    <row r="104" spans="1:19" s="109" customFormat="1" ht="18">
      <c r="A104" s="94"/>
      <c r="B104" s="106">
        <v>75802</v>
      </c>
      <c r="C104" s="106"/>
      <c r="D104" s="107"/>
      <c r="E104" s="108" t="s">
        <v>342</v>
      </c>
      <c r="F104" s="97">
        <f t="shared" si="19"/>
        <v>2802146</v>
      </c>
      <c r="G104" s="97">
        <f t="shared" si="19"/>
        <v>0</v>
      </c>
      <c r="H104" s="97">
        <f t="shared" si="19"/>
        <v>0</v>
      </c>
      <c r="I104" s="97">
        <f t="shared" si="19"/>
        <v>0</v>
      </c>
      <c r="J104" s="97">
        <f t="shared" si="19"/>
        <v>39110</v>
      </c>
      <c r="K104" s="97">
        <f t="shared" si="19"/>
        <v>0</v>
      </c>
      <c r="L104" s="97">
        <f t="shared" si="19"/>
        <v>0</v>
      </c>
      <c r="M104" s="97">
        <f t="shared" si="19"/>
        <v>1200</v>
      </c>
      <c r="N104" s="97">
        <f t="shared" si="19"/>
        <v>0</v>
      </c>
      <c r="O104" s="97">
        <f t="shared" si="19"/>
        <v>4362</v>
      </c>
      <c r="P104" s="97">
        <f t="shared" si="19"/>
        <v>0</v>
      </c>
      <c r="Q104" s="92">
        <f>SUM(Q105:Q105)</f>
        <v>25255</v>
      </c>
      <c r="R104" s="92">
        <f>SUM(R105:R105)</f>
        <v>25255</v>
      </c>
      <c r="S104" s="93">
        <f>ROUND((R104/Q104)*100,2)</f>
        <v>100</v>
      </c>
    </row>
    <row r="105" spans="1:19" s="101" customFormat="1" ht="9.75">
      <c r="A105" s="94"/>
      <c r="B105" s="88"/>
      <c r="C105" s="88">
        <v>2750</v>
      </c>
      <c r="D105" s="89"/>
      <c r="E105" s="98" t="s">
        <v>248</v>
      </c>
      <c r="F105" s="91">
        <v>2802146</v>
      </c>
      <c r="G105" s="91"/>
      <c r="H105" s="91"/>
      <c r="I105" s="91"/>
      <c r="J105" s="91">
        <v>39110</v>
      </c>
      <c r="K105" s="91"/>
      <c r="L105" s="91"/>
      <c r="M105" s="91">
        <v>1200</v>
      </c>
      <c r="N105" s="91"/>
      <c r="O105" s="91">
        <v>4362</v>
      </c>
      <c r="P105" s="91"/>
      <c r="Q105" s="99">
        <v>25255</v>
      </c>
      <c r="R105" s="99">
        <v>25255</v>
      </c>
      <c r="S105" s="100">
        <f>ROUND((R105/Q105)*100,2)</f>
        <v>100</v>
      </c>
    </row>
    <row r="106" spans="1:19" s="109" customFormat="1" ht="18">
      <c r="A106" s="94"/>
      <c r="B106" s="106">
        <v>75807</v>
      </c>
      <c r="C106" s="106"/>
      <c r="D106" s="107"/>
      <c r="E106" s="108" t="s">
        <v>249</v>
      </c>
      <c r="F106" s="97">
        <f aca="true" t="shared" si="20" ref="F106:P106">SUM(F107)</f>
        <v>111636</v>
      </c>
      <c r="G106" s="97">
        <f t="shared" si="20"/>
        <v>0</v>
      </c>
      <c r="H106" s="97">
        <f t="shared" si="20"/>
        <v>1751</v>
      </c>
      <c r="I106" s="97">
        <f t="shared" si="20"/>
        <v>0</v>
      </c>
      <c r="J106" s="97">
        <f t="shared" si="20"/>
        <v>0</v>
      </c>
      <c r="K106" s="97">
        <f t="shared" si="20"/>
        <v>0</v>
      </c>
      <c r="L106" s="97">
        <f t="shared" si="20"/>
        <v>0</v>
      </c>
      <c r="M106" s="97">
        <f t="shared" si="20"/>
        <v>2457</v>
      </c>
      <c r="N106" s="97">
        <f t="shared" si="20"/>
        <v>0</v>
      </c>
      <c r="O106" s="97">
        <f t="shared" si="20"/>
        <v>0</v>
      </c>
      <c r="P106" s="97">
        <f t="shared" si="20"/>
        <v>0</v>
      </c>
      <c r="Q106" s="92">
        <f>SUM(Q107:Q107)</f>
        <v>2321509</v>
      </c>
      <c r="R106" s="92">
        <f>SUM(R107:R107)</f>
        <v>2321509</v>
      </c>
      <c r="S106" s="93">
        <f t="shared" si="18"/>
        <v>100</v>
      </c>
    </row>
    <row r="107" spans="1:19" s="101" customFormat="1" ht="9.75">
      <c r="A107" s="94"/>
      <c r="B107" s="88"/>
      <c r="C107" s="88">
        <v>2920</v>
      </c>
      <c r="D107" s="89"/>
      <c r="E107" s="98" t="s">
        <v>248</v>
      </c>
      <c r="F107" s="91">
        <v>111636</v>
      </c>
      <c r="G107" s="91"/>
      <c r="H107" s="91">
        <v>1751</v>
      </c>
      <c r="I107" s="91"/>
      <c r="J107" s="91"/>
      <c r="K107" s="91"/>
      <c r="L107" s="91"/>
      <c r="M107" s="91">
        <v>2457</v>
      </c>
      <c r="N107" s="91"/>
      <c r="O107" s="91"/>
      <c r="P107" s="91"/>
      <c r="Q107" s="99">
        <v>2321509</v>
      </c>
      <c r="R107" s="99">
        <v>2321509</v>
      </c>
      <c r="S107" s="100">
        <f t="shared" si="18"/>
        <v>100</v>
      </c>
    </row>
    <row r="108" spans="1:19" s="109" customFormat="1" ht="18">
      <c r="A108" s="94"/>
      <c r="B108" s="106">
        <v>75831</v>
      </c>
      <c r="C108" s="106"/>
      <c r="D108" s="107"/>
      <c r="E108" s="108" t="s">
        <v>250</v>
      </c>
      <c r="F108" s="97">
        <f aca="true" t="shared" si="21" ref="F108:P108">SUM(F109)</f>
        <v>111636</v>
      </c>
      <c r="G108" s="97">
        <f t="shared" si="21"/>
        <v>0</v>
      </c>
      <c r="H108" s="97">
        <f t="shared" si="21"/>
        <v>1751</v>
      </c>
      <c r="I108" s="97">
        <f t="shared" si="21"/>
        <v>0</v>
      </c>
      <c r="J108" s="97">
        <f t="shared" si="21"/>
        <v>0</v>
      </c>
      <c r="K108" s="97">
        <f t="shared" si="21"/>
        <v>0</v>
      </c>
      <c r="L108" s="97">
        <f t="shared" si="21"/>
        <v>0</v>
      </c>
      <c r="M108" s="97">
        <f t="shared" si="21"/>
        <v>2457</v>
      </c>
      <c r="N108" s="97">
        <f t="shared" si="21"/>
        <v>0</v>
      </c>
      <c r="O108" s="97">
        <f t="shared" si="21"/>
        <v>0</v>
      </c>
      <c r="P108" s="97">
        <f t="shared" si="21"/>
        <v>0</v>
      </c>
      <c r="Q108" s="92">
        <f>SUM(Q109:Q109)</f>
        <v>61198</v>
      </c>
      <c r="R108" s="92">
        <f>SUM(R109:R109)</f>
        <v>61198</v>
      </c>
      <c r="S108" s="93">
        <f t="shared" si="18"/>
        <v>100</v>
      </c>
    </row>
    <row r="109" spans="1:19" s="101" customFormat="1" ht="9.75">
      <c r="A109" s="94"/>
      <c r="B109" s="88"/>
      <c r="C109" s="88">
        <v>2920</v>
      </c>
      <c r="D109" s="89"/>
      <c r="E109" s="98" t="s">
        <v>248</v>
      </c>
      <c r="F109" s="91">
        <v>111636</v>
      </c>
      <c r="G109" s="91"/>
      <c r="H109" s="91">
        <v>1751</v>
      </c>
      <c r="I109" s="91"/>
      <c r="J109" s="91"/>
      <c r="K109" s="91"/>
      <c r="L109" s="91"/>
      <c r="M109" s="91">
        <v>2457</v>
      </c>
      <c r="N109" s="91"/>
      <c r="O109" s="91"/>
      <c r="P109" s="91"/>
      <c r="Q109" s="99">
        <v>61198</v>
      </c>
      <c r="R109" s="99">
        <v>61198</v>
      </c>
      <c r="S109" s="100">
        <f t="shared" si="18"/>
        <v>100</v>
      </c>
    </row>
    <row r="110" spans="1:19" s="135" customFormat="1" ht="11.25">
      <c r="A110" s="488" t="s">
        <v>251</v>
      </c>
      <c r="B110" s="489"/>
      <c r="C110" s="489"/>
      <c r="D110" s="489"/>
      <c r="E110" s="490"/>
      <c r="F110" s="146" t="e">
        <f>SUM(F102,#REF!,F106)</f>
        <v>#REF!</v>
      </c>
      <c r="G110" s="146" t="e">
        <f>SUM(G102,#REF!,G106)</f>
        <v>#REF!</v>
      </c>
      <c r="H110" s="146" t="e">
        <f>SUM(H102,#REF!,H106)</f>
        <v>#REF!</v>
      </c>
      <c r="I110" s="146" t="e">
        <f>SUM(I102,#REF!,I106)</f>
        <v>#REF!</v>
      </c>
      <c r="J110" s="146" t="e">
        <f>SUM(J102,#REF!,J106)</f>
        <v>#REF!</v>
      </c>
      <c r="K110" s="146" t="e">
        <f>SUM(K102,#REF!,K106)</f>
        <v>#REF!</v>
      </c>
      <c r="L110" s="146" t="e">
        <f>SUM(L102,#REF!,L106)</f>
        <v>#REF!</v>
      </c>
      <c r="M110" s="146" t="e">
        <f>SUM(M102,#REF!,M106)</f>
        <v>#REF!</v>
      </c>
      <c r="N110" s="146" t="e">
        <f>SUM(N102,#REF!,N106)</f>
        <v>#REF!</v>
      </c>
      <c r="O110" s="146" t="e">
        <f>SUM(O102,#REF!,O106)</f>
        <v>#REF!</v>
      </c>
      <c r="P110" s="146" t="e">
        <f>SUM(P102,#REF!,P106)</f>
        <v>#REF!</v>
      </c>
      <c r="Q110" s="141">
        <f>SUM(Q101)</f>
        <v>5846705</v>
      </c>
      <c r="R110" s="141">
        <f>SUM(R101)</f>
        <v>5846705</v>
      </c>
      <c r="S110" s="142">
        <f t="shared" si="18"/>
        <v>100</v>
      </c>
    </row>
    <row r="111" spans="1:19" s="148" customFormat="1" ht="11.25">
      <c r="A111" s="147" t="s">
        <v>125</v>
      </c>
      <c r="B111" s="137"/>
      <c r="C111" s="138"/>
      <c r="D111" s="139"/>
      <c r="E111" s="139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1"/>
      <c r="R111" s="140"/>
      <c r="S111" s="142"/>
    </row>
    <row r="112" spans="1:19" s="69" customFormat="1" ht="11.25">
      <c r="A112" s="149">
        <v>10</v>
      </c>
      <c r="B112" s="150"/>
      <c r="C112" s="150"/>
      <c r="D112" s="150"/>
      <c r="E112" s="90" t="s">
        <v>104</v>
      </c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92">
        <f>SUM(Q113,)</f>
        <v>6278</v>
      </c>
      <c r="R112" s="92">
        <f>SUM(R113)</f>
        <v>6276.79</v>
      </c>
      <c r="S112" s="93">
        <f>ROUND((R112/Q112)*100,2)</f>
        <v>99.98</v>
      </c>
    </row>
    <row r="113" spans="1:19" s="69" customFormat="1" ht="9.75">
      <c r="A113" s="94"/>
      <c r="B113" s="151">
        <v>1095</v>
      </c>
      <c r="C113" s="106"/>
      <c r="D113" s="107"/>
      <c r="E113" s="96" t="s">
        <v>109</v>
      </c>
      <c r="F113" s="97">
        <f aca="true" t="shared" si="22" ref="F113:R113">SUM(F114:F114)</f>
        <v>140000</v>
      </c>
      <c r="G113" s="97">
        <f t="shared" si="22"/>
        <v>0</v>
      </c>
      <c r="H113" s="97">
        <f t="shared" si="22"/>
        <v>0</v>
      </c>
      <c r="I113" s="97">
        <f t="shared" si="22"/>
        <v>0</v>
      </c>
      <c r="J113" s="97">
        <f t="shared" si="22"/>
        <v>0</v>
      </c>
      <c r="K113" s="97">
        <f t="shared" si="22"/>
        <v>0</v>
      </c>
      <c r="L113" s="97">
        <f t="shared" si="22"/>
        <v>0</v>
      </c>
      <c r="M113" s="97">
        <f t="shared" si="22"/>
        <v>0</v>
      </c>
      <c r="N113" s="97">
        <f t="shared" si="22"/>
        <v>0</v>
      </c>
      <c r="O113" s="97">
        <f t="shared" si="22"/>
        <v>0</v>
      </c>
      <c r="P113" s="97">
        <f t="shared" si="22"/>
        <v>0</v>
      </c>
      <c r="Q113" s="92">
        <f t="shared" si="22"/>
        <v>6278</v>
      </c>
      <c r="R113" s="97">
        <f t="shared" si="22"/>
        <v>6276.79</v>
      </c>
      <c r="S113" s="93">
        <f>ROUND((R113/Q113)*100,2)</f>
        <v>99.98</v>
      </c>
    </row>
    <row r="114" spans="1:19" s="69" customFormat="1" ht="52.5" customHeight="1">
      <c r="A114" s="94"/>
      <c r="B114" s="88"/>
      <c r="C114" s="88">
        <v>2010</v>
      </c>
      <c r="D114" s="89"/>
      <c r="E114" s="98" t="s">
        <v>252</v>
      </c>
      <c r="F114" s="91">
        <v>140000</v>
      </c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9">
        <v>6278</v>
      </c>
      <c r="R114" s="99">
        <v>6276.79</v>
      </c>
      <c r="S114" s="313">
        <f>ROUND((R114/Q114)*100,2)</f>
        <v>99.98</v>
      </c>
    </row>
    <row r="115" spans="1:19" s="115" customFormat="1" ht="9">
      <c r="A115" s="110">
        <v>750</v>
      </c>
      <c r="B115" s="111"/>
      <c r="C115" s="111"/>
      <c r="D115" s="112"/>
      <c r="E115" s="113" t="s">
        <v>112</v>
      </c>
      <c r="F115" s="128">
        <f aca="true" t="shared" si="23" ref="F115:P116">SUM(F116)</f>
        <v>37050</v>
      </c>
      <c r="G115" s="128">
        <f t="shared" si="23"/>
        <v>0</v>
      </c>
      <c r="H115" s="128">
        <f t="shared" si="23"/>
        <v>0</v>
      </c>
      <c r="I115" s="128">
        <f t="shared" si="23"/>
        <v>0</v>
      </c>
      <c r="J115" s="128">
        <f t="shared" si="23"/>
        <v>0</v>
      </c>
      <c r="K115" s="128">
        <f t="shared" si="23"/>
        <v>0</v>
      </c>
      <c r="L115" s="128">
        <f t="shared" si="23"/>
        <v>0</v>
      </c>
      <c r="M115" s="128">
        <f t="shared" si="23"/>
        <v>0</v>
      </c>
      <c r="N115" s="128">
        <f t="shared" si="23"/>
        <v>0</v>
      </c>
      <c r="O115" s="128">
        <f t="shared" si="23"/>
        <v>0</v>
      </c>
      <c r="P115" s="128">
        <f t="shared" si="23"/>
        <v>0</v>
      </c>
      <c r="Q115" s="114">
        <f>SUM(Q116:Q116)</f>
        <v>40924</v>
      </c>
      <c r="R115" s="114">
        <f>SUM(R116:R116)</f>
        <v>40924</v>
      </c>
      <c r="S115" s="93">
        <f aca="true" t="shared" si="24" ref="S115:S130">ROUND((R115/Q115)*100,2)</f>
        <v>100</v>
      </c>
    </row>
    <row r="116" spans="1:19" s="109" customFormat="1" ht="9">
      <c r="A116" s="94"/>
      <c r="B116" s="106">
        <v>75011</v>
      </c>
      <c r="C116" s="106"/>
      <c r="D116" s="107" t="s">
        <v>253</v>
      </c>
      <c r="E116" s="108" t="s">
        <v>165</v>
      </c>
      <c r="F116" s="118">
        <f t="shared" si="23"/>
        <v>37050</v>
      </c>
      <c r="G116" s="118">
        <f t="shared" si="23"/>
        <v>0</v>
      </c>
      <c r="H116" s="118">
        <f t="shared" si="23"/>
        <v>0</v>
      </c>
      <c r="I116" s="118">
        <f t="shared" si="23"/>
        <v>0</v>
      </c>
      <c r="J116" s="118">
        <f t="shared" si="23"/>
        <v>0</v>
      </c>
      <c r="K116" s="118">
        <f t="shared" si="23"/>
        <v>0</v>
      </c>
      <c r="L116" s="118">
        <f t="shared" si="23"/>
        <v>0</v>
      </c>
      <c r="M116" s="118">
        <f t="shared" si="23"/>
        <v>0</v>
      </c>
      <c r="N116" s="118">
        <f t="shared" si="23"/>
        <v>0</v>
      </c>
      <c r="O116" s="118">
        <f t="shared" si="23"/>
        <v>0</v>
      </c>
      <c r="P116" s="118">
        <f t="shared" si="23"/>
        <v>0</v>
      </c>
      <c r="Q116" s="114">
        <f>SUM(Q117:Q117)</f>
        <v>40924</v>
      </c>
      <c r="R116" s="114">
        <f>SUM(R117:R117)</f>
        <v>40924</v>
      </c>
      <c r="S116" s="93">
        <f t="shared" si="24"/>
        <v>100</v>
      </c>
    </row>
    <row r="117" spans="1:19" s="101" customFormat="1" ht="48.75">
      <c r="A117" s="94"/>
      <c r="B117" s="88"/>
      <c r="C117" s="88">
        <v>2010</v>
      </c>
      <c r="D117" s="89"/>
      <c r="E117" s="98" t="s">
        <v>254</v>
      </c>
      <c r="F117" s="119">
        <v>37050</v>
      </c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99">
        <v>40924</v>
      </c>
      <c r="R117" s="120">
        <v>40924</v>
      </c>
      <c r="S117" s="100">
        <f t="shared" si="24"/>
        <v>100</v>
      </c>
    </row>
    <row r="118" spans="1:19" s="124" customFormat="1" ht="27">
      <c r="A118" s="102">
        <v>751</v>
      </c>
      <c r="B118" s="122"/>
      <c r="C118" s="122"/>
      <c r="D118" s="123"/>
      <c r="E118" s="90" t="s">
        <v>126</v>
      </c>
      <c r="F118" s="121" t="e">
        <f>SUM(F119,#REF!,#REF!)</f>
        <v>#REF!</v>
      </c>
      <c r="G118" s="121" t="e">
        <f>SUM(G119,#REF!,#REF!)</f>
        <v>#REF!</v>
      </c>
      <c r="H118" s="121" t="e">
        <f>SUM(H119,#REF!,#REF!)</f>
        <v>#REF!</v>
      </c>
      <c r="I118" s="121" t="e">
        <f>SUM(I119,#REF!,#REF!)</f>
        <v>#REF!</v>
      </c>
      <c r="J118" s="121" t="e">
        <f>SUM(J119,#REF!,#REF!)</f>
        <v>#REF!</v>
      </c>
      <c r="K118" s="121" t="e">
        <f>SUM(K119,#REF!,#REF!)</f>
        <v>#REF!</v>
      </c>
      <c r="L118" s="121" t="e">
        <f>SUM(L119,#REF!,#REF!)</f>
        <v>#REF!</v>
      </c>
      <c r="M118" s="121" t="e">
        <f>SUM(M119,#REF!,#REF!)</f>
        <v>#REF!</v>
      </c>
      <c r="N118" s="121" t="e">
        <f>SUM(N119,#REF!,#REF!)</f>
        <v>#REF!</v>
      </c>
      <c r="O118" s="121" t="e">
        <f>SUM(O119,#REF!,#REF!)</f>
        <v>#REF!</v>
      </c>
      <c r="P118" s="121" t="e">
        <f>SUM(P119,#REF!,#REF!)</f>
        <v>#REF!</v>
      </c>
      <c r="Q118" s="121">
        <f>SUM(Q119,Q121)</f>
        <v>12619</v>
      </c>
      <c r="R118" s="121">
        <f>SUM(R119,R121)</f>
        <v>12214</v>
      </c>
      <c r="S118" s="93">
        <f t="shared" si="24"/>
        <v>96.79</v>
      </c>
    </row>
    <row r="119" spans="1:19" s="109" customFormat="1" ht="21" customHeight="1">
      <c r="A119" s="94"/>
      <c r="B119" s="106">
        <v>75101</v>
      </c>
      <c r="C119" s="106"/>
      <c r="D119" s="107" t="s">
        <v>255</v>
      </c>
      <c r="E119" s="108" t="s">
        <v>127</v>
      </c>
      <c r="F119" s="118">
        <f aca="true" t="shared" si="25" ref="F119:P121">SUM(F120)</f>
        <v>858</v>
      </c>
      <c r="G119" s="118">
        <f t="shared" si="25"/>
        <v>0</v>
      </c>
      <c r="H119" s="118">
        <f t="shared" si="25"/>
        <v>0</v>
      </c>
      <c r="I119" s="118">
        <f t="shared" si="25"/>
        <v>0</v>
      </c>
      <c r="J119" s="118">
        <f t="shared" si="25"/>
        <v>0</v>
      </c>
      <c r="K119" s="118">
        <f t="shared" si="25"/>
        <v>0</v>
      </c>
      <c r="L119" s="118">
        <f t="shared" si="25"/>
        <v>0</v>
      </c>
      <c r="M119" s="118">
        <f t="shared" si="25"/>
        <v>0</v>
      </c>
      <c r="N119" s="118">
        <f t="shared" si="25"/>
        <v>0</v>
      </c>
      <c r="O119" s="118">
        <f t="shared" si="25"/>
        <v>0</v>
      </c>
      <c r="P119" s="118">
        <f t="shared" si="25"/>
        <v>0</v>
      </c>
      <c r="Q119" s="92">
        <f>SUM(Q120:Q120)</f>
        <v>1043</v>
      </c>
      <c r="R119" s="92">
        <f>SUM(R120:R120)</f>
        <v>1043</v>
      </c>
      <c r="S119" s="93">
        <f t="shared" si="24"/>
        <v>100</v>
      </c>
    </row>
    <row r="120" spans="1:19" s="101" customFormat="1" ht="48.75">
      <c r="A120" s="94"/>
      <c r="B120" s="88"/>
      <c r="C120" s="88">
        <v>2010</v>
      </c>
      <c r="D120" s="89"/>
      <c r="E120" s="98" t="s">
        <v>254</v>
      </c>
      <c r="F120" s="119">
        <v>858</v>
      </c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99">
        <v>1043</v>
      </c>
      <c r="R120" s="120">
        <v>1043</v>
      </c>
      <c r="S120" s="100">
        <f t="shared" si="24"/>
        <v>100</v>
      </c>
    </row>
    <row r="121" spans="1:19" s="109" customFormat="1" ht="12" customHeight="1">
      <c r="A121" s="94"/>
      <c r="B121" s="106">
        <v>75108</v>
      </c>
      <c r="C121" s="106"/>
      <c r="D121" s="107" t="s">
        <v>255</v>
      </c>
      <c r="E121" s="108" t="s">
        <v>343</v>
      </c>
      <c r="F121" s="118">
        <f t="shared" si="25"/>
        <v>858</v>
      </c>
      <c r="G121" s="118">
        <f t="shared" si="25"/>
        <v>0</v>
      </c>
      <c r="H121" s="118">
        <f t="shared" si="25"/>
        <v>0</v>
      </c>
      <c r="I121" s="118">
        <f t="shared" si="25"/>
        <v>0</v>
      </c>
      <c r="J121" s="118">
        <f t="shared" si="25"/>
        <v>0</v>
      </c>
      <c r="K121" s="118">
        <f t="shared" si="25"/>
        <v>0</v>
      </c>
      <c r="L121" s="118">
        <f t="shared" si="25"/>
        <v>0</v>
      </c>
      <c r="M121" s="118">
        <f t="shared" si="25"/>
        <v>0</v>
      </c>
      <c r="N121" s="118">
        <f t="shared" si="25"/>
        <v>0</v>
      </c>
      <c r="O121" s="118">
        <f t="shared" si="25"/>
        <v>0</v>
      </c>
      <c r="P121" s="118">
        <f t="shared" si="25"/>
        <v>0</v>
      </c>
      <c r="Q121" s="92">
        <f>SUM(Q122:Q122)</f>
        <v>11576</v>
      </c>
      <c r="R121" s="92">
        <f>SUM(R122:R122)</f>
        <v>11171</v>
      </c>
      <c r="S121" s="93">
        <f>ROUND((R121/Q121)*100,2)</f>
        <v>96.5</v>
      </c>
    </row>
    <row r="122" spans="1:19" s="101" customFormat="1" ht="48.75">
      <c r="A122" s="94"/>
      <c r="B122" s="88"/>
      <c r="C122" s="88">
        <v>2010</v>
      </c>
      <c r="D122" s="89"/>
      <c r="E122" s="98" t="s">
        <v>254</v>
      </c>
      <c r="F122" s="119">
        <v>858</v>
      </c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99">
        <v>11576</v>
      </c>
      <c r="R122" s="120">
        <v>11171</v>
      </c>
      <c r="S122" s="100">
        <f>ROUND((R122/Q122)*100,2)</f>
        <v>96.5</v>
      </c>
    </row>
    <row r="123" spans="1:19" s="115" customFormat="1" ht="9">
      <c r="A123" s="110">
        <v>852</v>
      </c>
      <c r="B123" s="111"/>
      <c r="C123" s="111"/>
      <c r="D123" s="112"/>
      <c r="E123" s="113" t="s">
        <v>119</v>
      </c>
      <c r="F123" s="128">
        <f aca="true" t="shared" si="26" ref="F123:P123">SUM(F124)</f>
        <v>0</v>
      </c>
      <c r="G123" s="128">
        <f t="shared" si="26"/>
        <v>2078</v>
      </c>
      <c r="H123" s="128">
        <f t="shared" si="26"/>
        <v>0</v>
      </c>
      <c r="I123" s="128">
        <f t="shared" si="26"/>
        <v>0</v>
      </c>
      <c r="J123" s="128">
        <f t="shared" si="26"/>
        <v>895</v>
      </c>
      <c r="K123" s="128">
        <f t="shared" si="26"/>
        <v>0</v>
      </c>
      <c r="L123" s="128">
        <f t="shared" si="26"/>
        <v>0</v>
      </c>
      <c r="M123" s="128">
        <f t="shared" si="26"/>
        <v>0</v>
      </c>
      <c r="N123" s="128">
        <f t="shared" si="26"/>
        <v>0</v>
      </c>
      <c r="O123" s="128">
        <f t="shared" si="26"/>
        <v>0</v>
      </c>
      <c r="P123" s="128">
        <f t="shared" si="26"/>
        <v>0</v>
      </c>
      <c r="Q123" s="114">
        <f>SUM(Q124,Q126,Q128)</f>
        <v>2207296</v>
      </c>
      <c r="R123" s="114">
        <f>SUM(R124,R126,R128)</f>
        <v>2032008.52</v>
      </c>
      <c r="S123" s="93">
        <f t="shared" si="24"/>
        <v>92.06</v>
      </c>
    </row>
    <row r="124" spans="1:19" s="109" customFormat="1" ht="37.5" customHeight="1">
      <c r="A124" s="94"/>
      <c r="B124" s="106">
        <v>85212</v>
      </c>
      <c r="C124" s="106"/>
      <c r="D124" s="107" t="s">
        <v>253</v>
      </c>
      <c r="E124" s="108" t="s">
        <v>177</v>
      </c>
      <c r="F124" s="118">
        <f aca="true" t="shared" si="27" ref="F124:R124">SUM(F125:F125)</f>
        <v>0</v>
      </c>
      <c r="G124" s="118">
        <f t="shared" si="27"/>
        <v>2078</v>
      </c>
      <c r="H124" s="118">
        <f t="shared" si="27"/>
        <v>0</v>
      </c>
      <c r="I124" s="118">
        <f t="shared" si="27"/>
        <v>0</v>
      </c>
      <c r="J124" s="118">
        <f t="shared" si="27"/>
        <v>895</v>
      </c>
      <c r="K124" s="118">
        <f t="shared" si="27"/>
        <v>0</v>
      </c>
      <c r="L124" s="118">
        <f t="shared" si="27"/>
        <v>0</v>
      </c>
      <c r="M124" s="118">
        <f t="shared" si="27"/>
        <v>0</v>
      </c>
      <c r="N124" s="118">
        <f t="shared" si="27"/>
        <v>0</v>
      </c>
      <c r="O124" s="118">
        <f t="shared" si="27"/>
        <v>0</v>
      </c>
      <c r="P124" s="118">
        <f t="shared" si="27"/>
        <v>0</v>
      </c>
      <c r="Q124" s="114">
        <f t="shared" si="27"/>
        <v>2111237</v>
      </c>
      <c r="R124" s="114">
        <f t="shared" si="27"/>
        <v>1956752.03</v>
      </c>
      <c r="S124" s="93">
        <f t="shared" si="24"/>
        <v>92.68</v>
      </c>
    </row>
    <row r="125" spans="1:19" s="157" customFormat="1" ht="48.75">
      <c r="A125" s="152"/>
      <c r="B125" s="153"/>
      <c r="C125" s="153">
        <v>2010</v>
      </c>
      <c r="D125" s="154"/>
      <c r="E125" s="98" t="s">
        <v>254</v>
      </c>
      <c r="F125" s="120">
        <v>0</v>
      </c>
      <c r="G125" s="120">
        <v>2078</v>
      </c>
      <c r="H125" s="120"/>
      <c r="I125" s="120"/>
      <c r="J125" s="120">
        <v>895</v>
      </c>
      <c r="K125" s="120"/>
      <c r="L125" s="120"/>
      <c r="M125" s="120"/>
      <c r="N125" s="120"/>
      <c r="O125" s="120"/>
      <c r="P125" s="120"/>
      <c r="Q125" s="155">
        <v>2111237</v>
      </c>
      <c r="R125" s="156">
        <v>1956752.03</v>
      </c>
      <c r="S125" s="100">
        <f t="shared" si="24"/>
        <v>92.68</v>
      </c>
    </row>
    <row r="126" spans="1:19" s="109" customFormat="1" ht="63.75" customHeight="1">
      <c r="A126" s="94"/>
      <c r="B126" s="106">
        <v>85213</v>
      </c>
      <c r="C126" s="106"/>
      <c r="D126" s="107" t="s">
        <v>253</v>
      </c>
      <c r="E126" s="108" t="s">
        <v>405</v>
      </c>
      <c r="F126" s="118">
        <f aca="true" t="shared" si="28" ref="F126:P126">SUM(F127)</f>
        <v>9018</v>
      </c>
      <c r="G126" s="118">
        <f t="shared" si="28"/>
        <v>0</v>
      </c>
      <c r="H126" s="118">
        <f t="shared" si="28"/>
        <v>0</v>
      </c>
      <c r="I126" s="118">
        <f t="shared" si="28"/>
        <v>0</v>
      </c>
      <c r="J126" s="118">
        <f t="shared" si="28"/>
        <v>0</v>
      </c>
      <c r="K126" s="118">
        <f t="shared" si="28"/>
        <v>0</v>
      </c>
      <c r="L126" s="118">
        <f t="shared" si="28"/>
        <v>0</v>
      </c>
      <c r="M126" s="118">
        <f t="shared" si="28"/>
        <v>-2018</v>
      </c>
      <c r="N126" s="118">
        <f t="shared" si="28"/>
        <v>0</v>
      </c>
      <c r="O126" s="118">
        <f t="shared" si="28"/>
        <v>0</v>
      </c>
      <c r="P126" s="118">
        <f t="shared" si="28"/>
        <v>0</v>
      </c>
      <c r="Q126" s="92">
        <f>SUM(Q127:Q127)</f>
        <v>11356</v>
      </c>
      <c r="R126" s="92">
        <f>SUM(R127:R127)</f>
        <v>6995.49</v>
      </c>
      <c r="S126" s="93">
        <f t="shared" si="24"/>
        <v>61.6</v>
      </c>
    </row>
    <row r="127" spans="1:19" s="157" customFormat="1" ht="51" customHeight="1">
      <c r="A127" s="152"/>
      <c r="B127" s="153"/>
      <c r="C127" s="153">
        <v>2010</v>
      </c>
      <c r="D127" s="154"/>
      <c r="E127" s="98" t="s">
        <v>254</v>
      </c>
      <c r="F127" s="120">
        <v>9018</v>
      </c>
      <c r="G127" s="120"/>
      <c r="H127" s="120"/>
      <c r="I127" s="120"/>
      <c r="J127" s="120"/>
      <c r="K127" s="120"/>
      <c r="L127" s="120"/>
      <c r="M127" s="120">
        <v>-2018</v>
      </c>
      <c r="N127" s="120"/>
      <c r="O127" s="120"/>
      <c r="P127" s="120"/>
      <c r="Q127" s="155">
        <v>11356</v>
      </c>
      <c r="R127" s="120">
        <v>6995.49</v>
      </c>
      <c r="S127" s="100">
        <f t="shared" si="24"/>
        <v>61.6</v>
      </c>
    </row>
    <row r="128" spans="1:19" s="109" customFormat="1" ht="28.5" customHeight="1">
      <c r="A128" s="94"/>
      <c r="B128" s="106">
        <v>85214</v>
      </c>
      <c r="C128" s="106"/>
      <c r="D128" s="107" t="s">
        <v>253</v>
      </c>
      <c r="E128" s="108" t="s">
        <v>174</v>
      </c>
      <c r="F128" s="118">
        <f aca="true" t="shared" si="29" ref="F128:P128">SUM(F129)</f>
        <v>254450</v>
      </c>
      <c r="G128" s="118">
        <f t="shared" si="29"/>
        <v>12840</v>
      </c>
      <c r="H128" s="118">
        <f t="shared" si="29"/>
        <v>0</v>
      </c>
      <c r="I128" s="118">
        <f t="shared" si="29"/>
        <v>0</v>
      </c>
      <c r="J128" s="118">
        <f t="shared" si="29"/>
        <v>10682</v>
      </c>
      <c r="K128" s="118">
        <f t="shared" si="29"/>
        <v>0</v>
      </c>
      <c r="L128" s="118">
        <f t="shared" si="29"/>
        <v>0</v>
      </c>
      <c r="M128" s="118">
        <f t="shared" si="29"/>
        <v>-29661</v>
      </c>
      <c r="N128" s="118">
        <f t="shared" si="29"/>
        <v>0</v>
      </c>
      <c r="O128" s="118">
        <f t="shared" si="29"/>
        <v>2200</v>
      </c>
      <c r="P128" s="118">
        <f t="shared" si="29"/>
        <v>0</v>
      </c>
      <c r="Q128" s="92">
        <f>SUM(Q129:Q129)</f>
        <v>84703</v>
      </c>
      <c r="R128" s="92">
        <f>SUM(R129:R129)</f>
        <v>68261</v>
      </c>
      <c r="S128" s="93">
        <f t="shared" si="24"/>
        <v>80.59</v>
      </c>
    </row>
    <row r="129" spans="1:19" s="157" customFormat="1" ht="50.25" customHeight="1">
      <c r="A129" s="152"/>
      <c r="B129" s="153"/>
      <c r="C129" s="153">
        <v>2010</v>
      </c>
      <c r="D129" s="154"/>
      <c r="E129" s="98" t="s">
        <v>254</v>
      </c>
      <c r="F129" s="120">
        <v>254450</v>
      </c>
      <c r="G129" s="120">
        <v>12840</v>
      </c>
      <c r="H129" s="120"/>
      <c r="I129" s="120"/>
      <c r="J129" s="120">
        <v>10682</v>
      </c>
      <c r="K129" s="120"/>
      <c r="L129" s="120"/>
      <c r="M129" s="120">
        <v>-29661</v>
      </c>
      <c r="N129" s="120"/>
      <c r="O129" s="120">
        <v>2200</v>
      </c>
      <c r="P129" s="120"/>
      <c r="Q129" s="155">
        <v>84703</v>
      </c>
      <c r="R129" s="120">
        <v>68261</v>
      </c>
      <c r="S129" s="100">
        <f t="shared" si="24"/>
        <v>80.59</v>
      </c>
    </row>
    <row r="130" spans="1:19" s="135" customFormat="1" ht="11.25">
      <c r="A130" s="491" t="s">
        <v>256</v>
      </c>
      <c r="B130" s="492"/>
      <c r="C130" s="492"/>
      <c r="D130" s="492"/>
      <c r="E130" s="493"/>
      <c r="F130" s="158" t="e">
        <f>SUM(F115,F118,F123,#REF!,#REF!)</f>
        <v>#REF!</v>
      </c>
      <c r="G130" s="158" t="e">
        <f>SUM(G115,G118,G123,#REF!,#REF!)</f>
        <v>#REF!</v>
      </c>
      <c r="H130" s="158" t="e">
        <f>SUM(H115,H118,H123,#REF!,#REF!)</f>
        <v>#REF!</v>
      </c>
      <c r="I130" s="158" t="e">
        <f>SUM(I115,I118,I123,#REF!,#REF!)</f>
        <v>#REF!</v>
      </c>
      <c r="J130" s="158" t="e">
        <f>SUM(J115,J118,J123,#REF!,#REF!)</f>
        <v>#REF!</v>
      </c>
      <c r="K130" s="158" t="e">
        <f>SUM(K115,K118,K123,#REF!,#REF!)</f>
        <v>#REF!</v>
      </c>
      <c r="L130" s="158" t="e">
        <f>SUM(L115,L118,L123,#REF!,#REF!)</f>
        <v>#REF!</v>
      </c>
      <c r="M130" s="158" t="e">
        <f>SUM(M115,M118,M123,#REF!,#REF!)</f>
        <v>#REF!</v>
      </c>
      <c r="N130" s="158" t="e">
        <f>SUM(N115,N118,N123,#REF!,#REF!)</f>
        <v>#REF!</v>
      </c>
      <c r="O130" s="158" t="e">
        <f>SUM(O115,O118,O123,#REF!,#REF!)</f>
        <v>#REF!</v>
      </c>
      <c r="P130" s="158" t="e">
        <f>SUM(P115,P118,P123,#REF!,#REF!)</f>
        <v>#REF!</v>
      </c>
      <c r="Q130" s="158">
        <f>SUM(Q112,Q115,Q118,Q123)</f>
        <v>2267117</v>
      </c>
      <c r="R130" s="158">
        <f>SUM(R112,R115,R118,R123)</f>
        <v>2091423.31</v>
      </c>
      <c r="S130" s="93">
        <f t="shared" si="24"/>
        <v>92.25</v>
      </c>
    </row>
    <row r="131" spans="1:19" s="135" customFormat="1" ht="28.5" customHeight="1" hidden="1">
      <c r="A131" s="485" t="s">
        <v>257</v>
      </c>
      <c r="B131" s="486"/>
      <c r="C131" s="486"/>
      <c r="D131" s="486"/>
      <c r="E131" s="486"/>
      <c r="F131" s="486"/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  <c r="Q131" s="486"/>
      <c r="R131" s="487"/>
      <c r="S131" s="142"/>
    </row>
    <row r="132" spans="1:19" s="105" customFormat="1" ht="20.25" customHeight="1" hidden="1">
      <c r="A132" s="102">
        <v>921</v>
      </c>
      <c r="B132" s="103"/>
      <c r="C132" s="103"/>
      <c r="D132" s="104"/>
      <c r="E132" s="90" t="s">
        <v>161</v>
      </c>
      <c r="F132" s="159" t="e">
        <f>SUM(#REF!,#REF!,F133)</f>
        <v>#REF!</v>
      </c>
      <c r="G132" s="159" t="e">
        <f>SUM(#REF!,#REF!,G133)</f>
        <v>#REF!</v>
      </c>
      <c r="H132" s="159" t="e">
        <f>SUM(#REF!,#REF!,H133)</f>
        <v>#REF!</v>
      </c>
      <c r="I132" s="159" t="e">
        <f>SUM(#REF!,#REF!,I133)</f>
        <v>#REF!</v>
      </c>
      <c r="J132" s="159" t="e">
        <f>SUM(#REF!,#REF!,J133)</f>
        <v>#REF!</v>
      </c>
      <c r="K132" s="159" t="e">
        <f>SUM(#REF!,#REF!,K133)</f>
        <v>#REF!</v>
      </c>
      <c r="L132" s="159" t="e">
        <f>SUM(#REF!,#REF!,L133)</f>
        <v>#REF!</v>
      </c>
      <c r="M132" s="159" t="e">
        <f>SUM(#REF!,#REF!,M133)</f>
        <v>#REF!</v>
      </c>
      <c r="N132" s="159" t="e">
        <f>SUM(#REF!,#REF!,N133)</f>
        <v>#REF!</v>
      </c>
      <c r="O132" s="159" t="e">
        <f>SUM(#REF!,#REF!,O133)</f>
        <v>#REF!</v>
      </c>
      <c r="P132" s="159" t="e">
        <f>SUM(#REF!,#REF!,P133)</f>
        <v>#REF!</v>
      </c>
      <c r="Q132" s="92">
        <f>SUM(Q133)</f>
        <v>0</v>
      </c>
      <c r="R132" s="92">
        <f>SUM(R133)</f>
        <v>0</v>
      </c>
      <c r="S132" s="93" t="e">
        <f>ROUND((R132/Q132)*100,2)</f>
        <v>#DIV/0!</v>
      </c>
    </row>
    <row r="133" spans="1:19" s="109" customFormat="1" ht="12" customHeight="1" hidden="1">
      <c r="A133" s="94"/>
      <c r="B133" s="106">
        <v>92116</v>
      </c>
      <c r="C133" s="106"/>
      <c r="D133" s="107" t="s">
        <v>253</v>
      </c>
      <c r="E133" s="108" t="s">
        <v>163</v>
      </c>
      <c r="F133" s="160">
        <f aca="true" t="shared" si="30" ref="F133:P133">SUM(F134)</f>
        <v>16251</v>
      </c>
      <c r="G133" s="160">
        <f t="shared" si="30"/>
        <v>0</v>
      </c>
      <c r="H133" s="160">
        <f t="shared" si="30"/>
        <v>0</v>
      </c>
      <c r="I133" s="160">
        <f t="shared" si="30"/>
        <v>0</v>
      </c>
      <c r="J133" s="160">
        <f t="shared" si="30"/>
        <v>6321</v>
      </c>
      <c r="K133" s="160">
        <f t="shared" si="30"/>
        <v>0</v>
      </c>
      <c r="L133" s="160">
        <f t="shared" si="30"/>
        <v>0</v>
      </c>
      <c r="M133" s="160">
        <f t="shared" si="30"/>
        <v>0</v>
      </c>
      <c r="N133" s="160">
        <f t="shared" si="30"/>
        <v>139</v>
      </c>
      <c r="O133" s="160">
        <f t="shared" si="30"/>
        <v>0</v>
      </c>
      <c r="P133" s="160">
        <f t="shared" si="30"/>
        <v>0</v>
      </c>
      <c r="Q133" s="92">
        <f>SUM(Q134:Q134)</f>
        <v>0</v>
      </c>
      <c r="R133" s="92">
        <f>SUM(R134:R134)</f>
        <v>0</v>
      </c>
      <c r="S133" s="93" t="e">
        <f>ROUND((R133/Q133)*100,2)</f>
        <v>#DIV/0!</v>
      </c>
    </row>
    <row r="134" spans="1:19" s="101" customFormat="1" ht="42.75" customHeight="1" hidden="1">
      <c r="A134" s="94"/>
      <c r="B134" s="88"/>
      <c r="C134" s="88">
        <v>2020</v>
      </c>
      <c r="D134" s="89"/>
      <c r="E134" s="98" t="s">
        <v>258</v>
      </c>
      <c r="F134" s="161">
        <v>16251</v>
      </c>
      <c r="G134" s="161"/>
      <c r="H134" s="161"/>
      <c r="I134" s="161"/>
      <c r="J134" s="161">
        <v>6321</v>
      </c>
      <c r="K134" s="161"/>
      <c r="L134" s="161"/>
      <c r="M134" s="161"/>
      <c r="N134" s="161">
        <v>139</v>
      </c>
      <c r="O134" s="161"/>
      <c r="P134" s="161"/>
      <c r="Q134" s="99">
        <v>0</v>
      </c>
      <c r="R134" s="99">
        <v>0</v>
      </c>
      <c r="S134" s="100" t="e">
        <f>ROUND((R134/Q134)*100,2)</f>
        <v>#DIV/0!</v>
      </c>
    </row>
    <row r="135" spans="1:19" s="135" customFormat="1" ht="26.25" customHeight="1" hidden="1">
      <c r="A135" s="475" t="s">
        <v>259</v>
      </c>
      <c r="B135" s="494"/>
      <c r="C135" s="494"/>
      <c r="D135" s="494"/>
      <c r="E135" s="495"/>
      <c r="F135" s="162" t="e">
        <f>SUM(#REF!,#REF!,F120,#REF!,#REF!)</f>
        <v>#REF!</v>
      </c>
      <c r="G135" s="162" t="e">
        <f>SUM(#REF!,#REF!,G120,#REF!,#REF!)</f>
        <v>#REF!</v>
      </c>
      <c r="H135" s="162" t="e">
        <f>SUM(#REF!,#REF!,H120,#REF!,#REF!)</f>
        <v>#REF!</v>
      </c>
      <c r="I135" s="162" t="e">
        <f>SUM(#REF!,#REF!,I120,#REF!,#REF!)</f>
        <v>#REF!</v>
      </c>
      <c r="J135" s="162" t="e">
        <f>SUM(#REF!,#REF!,J120,#REF!,#REF!)</f>
        <v>#REF!</v>
      </c>
      <c r="K135" s="162" t="e">
        <f>SUM(#REF!,#REF!,K120,#REF!,#REF!)</f>
        <v>#REF!</v>
      </c>
      <c r="L135" s="162" t="e">
        <f>SUM(#REF!,#REF!,L120,#REF!,#REF!)</f>
        <v>#REF!</v>
      </c>
      <c r="M135" s="162" t="e">
        <f>SUM(#REF!,#REF!,M120,#REF!,#REF!)</f>
        <v>#REF!</v>
      </c>
      <c r="N135" s="162" t="e">
        <f>SUM(#REF!,#REF!,N120,#REF!,#REF!)</f>
        <v>#REF!</v>
      </c>
      <c r="O135" s="162" t="e">
        <f>SUM(#REF!,#REF!,O120,#REF!,#REF!)</f>
        <v>#REF!</v>
      </c>
      <c r="P135" s="162" t="e">
        <f>SUM(#REF!,#REF!,P120,#REF!,#REF!)</f>
        <v>#REF!</v>
      </c>
      <c r="Q135" s="162">
        <f>SUM(Q132)</f>
        <v>0</v>
      </c>
      <c r="R135" s="162">
        <f>SUM(R132)</f>
        <v>0</v>
      </c>
      <c r="S135" s="142" t="e">
        <f>ROUND((R135/Q135)*100,2)</f>
        <v>#DIV/0!</v>
      </c>
    </row>
    <row r="136" spans="1:19" s="135" customFormat="1" ht="11.25">
      <c r="A136" s="163" t="s">
        <v>128</v>
      </c>
      <c r="B136" s="164"/>
      <c r="C136" s="138"/>
      <c r="D136" s="165"/>
      <c r="E136" s="165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1"/>
      <c r="R136" s="140"/>
      <c r="S136" s="142"/>
    </row>
    <row r="137" spans="1:19" s="105" customFormat="1" ht="9.75">
      <c r="A137" s="102">
        <v>801</v>
      </c>
      <c r="B137" s="103"/>
      <c r="C137" s="103"/>
      <c r="D137" s="104"/>
      <c r="E137" s="90" t="s">
        <v>117</v>
      </c>
      <c r="F137" s="159" t="e">
        <f>SUM(#REF!,#REF!,F138)</f>
        <v>#REF!</v>
      </c>
      <c r="G137" s="159" t="e">
        <f>SUM(#REF!,#REF!,G138)</f>
        <v>#REF!</v>
      </c>
      <c r="H137" s="159" t="e">
        <f>SUM(#REF!,#REF!,H138)</f>
        <v>#REF!</v>
      </c>
      <c r="I137" s="159" t="e">
        <f>SUM(#REF!,#REF!,I138)</f>
        <v>#REF!</v>
      </c>
      <c r="J137" s="159" t="e">
        <f>SUM(#REF!,#REF!,J138)</f>
        <v>#REF!</v>
      </c>
      <c r="K137" s="159" t="e">
        <f>SUM(#REF!,#REF!,K138)</f>
        <v>#REF!</v>
      </c>
      <c r="L137" s="159" t="e">
        <f>SUM(#REF!,#REF!,L138)</f>
        <v>#REF!</v>
      </c>
      <c r="M137" s="159" t="e">
        <f>SUM(#REF!,#REF!,M138)</f>
        <v>#REF!</v>
      </c>
      <c r="N137" s="159" t="e">
        <f>SUM(#REF!,#REF!,N138)</f>
        <v>#REF!</v>
      </c>
      <c r="O137" s="159" t="e">
        <f>SUM(#REF!,#REF!,O138)</f>
        <v>#REF!</v>
      </c>
      <c r="P137" s="159" t="e">
        <f>SUM(#REF!,#REF!,P138)</f>
        <v>#REF!</v>
      </c>
      <c r="Q137" s="92">
        <f>SUM(Q138,Q141,Q144,Q146,Q148)</f>
        <v>91583</v>
      </c>
      <c r="R137" s="92">
        <f>SUM(R138,R141,R144,R146,R148)</f>
        <v>68985.12</v>
      </c>
      <c r="S137" s="93">
        <f aca="true" t="shared" si="31" ref="S137:S160">ROUND((R137/Q137)*100,2)</f>
        <v>75.33</v>
      </c>
    </row>
    <row r="138" spans="1:19" s="109" customFormat="1" ht="9">
      <c r="A138" s="94"/>
      <c r="B138" s="106">
        <v>80101</v>
      </c>
      <c r="C138" s="106"/>
      <c r="D138" s="107" t="s">
        <v>253</v>
      </c>
      <c r="E138" s="108" t="s">
        <v>118</v>
      </c>
      <c r="F138" s="160">
        <f aca="true" t="shared" si="32" ref="F138:P138">SUM(F139)</f>
        <v>16251</v>
      </c>
      <c r="G138" s="160">
        <f t="shared" si="32"/>
        <v>0</v>
      </c>
      <c r="H138" s="160">
        <f t="shared" si="32"/>
        <v>0</v>
      </c>
      <c r="I138" s="160">
        <f t="shared" si="32"/>
        <v>0</v>
      </c>
      <c r="J138" s="160">
        <f t="shared" si="32"/>
        <v>6321</v>
      </c>
      <c r="K138" s="160">
        <f t="shared" si="32"/>
        <v>0</v>
      </c>
      <c r="L138" s="160">
        <f t="shared" si="32"/>
        <v>0</v>
      </c>
      <c r="M138" s="160">
        <f t="shared" si="32"/>
        <v>0</v>
      </c>
      <c r="N138" s="160">
        <f t="shared" si="32"/>
        <v>139</v>
      </c>
      <c r="O138" s="160">
        <f t="shared" si="32"/>
        <v>0</v>
      </c>
      <c r="P138" s="160">
        <f t="shared" si="32"/>
        <v>0</v>
      </c>
      <c r="Q138" s="92">
        <f>SUM(Q139:Q140)</f>
        <v>35604</v>
      </c>
      <c r="R138" s="92">
        <f>SUM(R139)</f>
        <v>13007.27</v>
      </c>
      <c r="S138" s="93">
        <f t="shared" si="31"/>
        <v>36.53</v>
      </c>
    </row>
    <row r="139" spans="1:19" s="101" customFormat="1" ht="29.25">
      <c r="A139" s="94"/>
      <c r="B139" s="88"/>
      <c r="C139" s="88">
        <v>2030</v>
      </c>
      <c r="D139" s="89"/>
      <c r="E139" s="98" t="s">
        <v>260</v>
      </c>
      <c r="F139" s="161">
        <v>16251</v>
      </c>
      <c r="G139" s="161"/>
      <c r="H139" s="161"/>
      <c r="I139" s="161"/>
      <c r="J139" s="161">
        <v>6321</v>
      </c>
      <c r="K139" s="161"/>
      <c r="L139" s="161"/>
      <c r="M139" s="161"/>
      <c r="N139" s="161">
        <v>139</v>
      </c>
      <c r="O139" s="161"/>
      <c r="P139" s="161"/>
      <c r="Q139" s="99">
        <v>35604</v>
      </c>
      <c r="R139" s="99">
        <v>13007.27</v>
      </c>
      <c r="S139" s="100">
        <f t="shared" si="31"/>
        <v>36.53</v>
      </c>
    </row>
    <row r="140" spans="1:19" s="101" customFormat="1" ht="29.25" hidden="1">
      <c r="A140" s="94"/>
      <c r="B140" s="88"/>
      <c r="C140" s="88">
        <v>2033</v>
      </c>
      <c r="D140" s="89"/>
      <c r="E140" s="98" t="s">
        <v>261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99">
        <v>0</v>
      </c>
      <c r="R140" s="99">
        <v>0</v>
      </c>
      <c r="S140" s="100" t="e">
        <f t="shared" si="31"/>
        <v>#DIV/0!</v>
      </c>
    </row>
    <row r="141" spans="1:19" s="109" customFormat="1" ht="9" hidden="1">
      <c r="A141" s="94"/>
      <c r="B141" s="106">
        <v>80110</v>
      </c>
      <c r="C141" s="106"/>
      <c r="D141" s="107" t="s">
        <v>253</v>
      </c>
      <c r="E141" s="108" t="s">
        <v>243</v>
      </c>
      <c r="F141" s="160">
        <f aca="true" t="shared" si="33" ref="F141:P141">SUM(F142)</f>
        <v>16251</v>
      </c>
      <c r="G141" s="160">
        <f t="shared" si="33"/>
        <v>0</v>
      </c>
      <c r="H141" s="160">
        <f t="shared" si="33"/>
        <v>0</v>
      </c>
      <c r="I141" s="160">
        <f t="shared" si="33"/>
        <v>0</v>
      </c>
      <c r="J141" s="160">
        <f t="shared" si="33"/>
        <v>6321</v>
      </c>
      <c r="K141" s="160">
        <f t="shared" si="33"/>
        <v>0</v>
      </c>
      <c r="L141" s="160">
        <f t="shared" si="33"/>
        <v>0</v>
      </c>
      <c r="M141" s="160">
        <f t="shared" si="33"/>
        <v>0</v>
      </c>
      <c r="N141" s="160">
        <f t="shared" si="33"/>
        <v>139</v>
      </c>
      <c r="O141" s="160">
        <f t="shared" si="33"/>
        <v>0</v>
      </c>
      <c r="P141" s="160">
        <f t="shared" si="33"/>
        <v>0</v>
      </c>
      <c r="Q141" s="92">
        <f>SUM(Q142:Q143)</f>
        <v>0</v>
      </c>
      <c r="R141" s="92">
        <f>SUM(R142:R143)</f>
        <v>0</v>
      </c>
      <c r="S141" s="93" t="e">
        <f t="shared" si="31"/>
        <v>#DIV/0!</v>
      </c>
    </row>
    <row r="142" spans="1:19" s="101" customFormat="1" ht="29.25" hidden="1">
      <c r="A142" s="94"/>
      <c r="B142" s="88"/>
      <c r="C142" s="88">
        <v>2030</v>
      </c>
      <c r="D142" s="89"/>
      <c r="E142" s="98" t="s">
        <v>261</v>
      </c>
      <c r="F142" s="161">
        <v>16251</v>
      </c>
      <c r="G142" s="161"/>
      <c r="H142" s="161"/>
      <c r="I142" s="161"/>
      <c r="J142" s="161">
        <v>6321</v>
      </c>
      <c r="K142" s="161"/>
      <c r="L142" s="161"/>
      <c r="M142" s="161"/>
      <c r="N142" s="161">
        <v>139</v>
      </c>
      <c r="O142" s="161"/>
      <c r="P142" s="161"/>
      <c r="Q142" s="99">
        <v>0</v>
      </c>
      <c r="R142" s="99">
        <v>0</v>
      </c>
      <c r="S142" s="100" t="e">
        <f t="shared" si="31"/>
        <v>#DIV/0!</v>
      </c>
    </row>
    <row r="143" spans="1:19" s="101" customFormat="1" ht="39" hidden="1">
      <c r="A143" s="94"/>
      <c r="B143" s="88"/>
      <c r="C143" s="88">
        <v>6330</v>
      </c>
      <c r="D143" s="89"/>
      <c r="E143" s="98" t="s">
        <v>262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99">
        <v>0</v>
      </c>
      <c r="R143" s="99">
        <v>0</v>
      </c>
      <c r="S143" s="100" t="e">
        <f t="shared" si="31"/>
        <v>#DIV/0!</v>
      </c>
    </row>
    <row r="144" spans="1:19" s="109" customFormat="1" ht="18" hidden="1">
      <c r="A144" s="94"/>
      <c r="B144" s="106">
        <v>80146</v>
      </c>
      <c r="C144" s="106"/>
      <c r="D144" s="107" t="s">
        <v>253</v>
      </c>
      <c r="E144" s="108" t="s">
        <v>152</v>
      </c>
      <c r="F144" s="160" t="e">
        <f>SUM(#REF!)</f>
        <v>#REF!</v>
      </c>
      <c r="G144" s="160" t="e">
        <f>SUM(#REF!)</f>
        <v>#REF!</v>
      </c>
      <c r="H144" s="160" t="e">
        <f>SUM(#REF!)</f>
        <v>#REF!</v>
      </c>
      <c r="I144" s="160" t="e">
        <f>SUM(#REF!)</f>
        <v>#REF!</v>
      </c>
      <c r="J144" s="160" t="e">
        <f>SUM(#REF!)</f>
        <v>#REF!</v>
      </c>
      <c r="K144" s="160" t="e">
        <f>SUM(#REF!)</f>
        <v>#REF!</v>
      </c>
      <c r="L144" s="160" t="e">
        <f>SUM(#REF!)</f>
        <v>#REF!</v>
      </c>
      <c r="M144" s="160" t="e">
        <f>SUM(#REF!)</f>
        <v>#REF!</v>
      </c>
      <c r="N144" s="160" t="e">
        <f>SUM(#REF!)</f>
        <v>#REF!</v>
      </c>
      <c r="O144" s="160" t="e">
        <f>SUM(#REF!)</f>
        <v>#REF!</v>
      </c>
      <c r="P144" s="160" t="e">
        <f>SUM(#REF!)</f>
        <v>#REF!</v>
      </c>
      <c r="Q144" s="92">
        <f>SUM(Q145:Q145)</f>
        <v>0</v>
      </c>
      <c r="R144" s="92">
        <f>SUM(R145:R145)</f>
        <v>0</v>
      </c>
      <c r="S144" s="93" t="e">
        <f t="shared" si="31"/>
        <v>#DIV/0!</v>
      </c>
    </row>
    <row r="145" spans="1:19" s="101" customFormat="1" ht="29.25" hidden="1">
      <c r="A145" s="94"/>
      <c r="B145" s="88"/>
      <c r="C145" s="88">
        <v>2033</v>
      </c>
      <c r="D145" s="89"/>
      <c r="E145" s="98" t="s">
        <v>261</v>
      </c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99">
        <v>0</v>
      </c>
      <c r="R145" s="99">
        <v>0</v>
      </c>
      <c r="S145" s="100" t="e">
        <f t="shared" si="31"/>
        <v>#DIV/0!</v>
      </c>
    </row>
    <row r="146" spans="1:19" s="109" customFormat="1" ht="9" hidden="1">
      <c r="A146" s="94"/>
      <c r="B146" s="106">
        <v>80195</v>
      </c>
      <c r="C146" s="106"/>
      <c r="D146" s="107" t="s">
        <v>253</v>
      </c>
      <c r="E146" s="108" t="s">
        <v>109</v>
      </c>
      <c r="F146" s="160">
        <f aca="true" t="shared" si="34" ref="F146:P146">SUM(F147)</f>
        <v>16251</v>
      </c>
      <c r="G146" s="160">
        <f t="shared" si="34"/>
        <v>0</v>
      </c>
      <c r="H146" s="160">
        <f t="shared" si="34"/>
        <v>0</v>
      </c>
      <c r="I146" s="160">
        <f t="shared" si="34"/>
        <v>0</v>
      </c>
      <c r="J146" s="160">
        <f t="shared" si="34"/>
        <v>6321</v>
      </c>
      <c r="K146" s="160">
        <f t="shared" si="34"/>
        <v>0</v>
      </c>
      <c r="L146" s="160">
        <f t="shared" si="34"/>
        <v>0</v>
      </c>
      <c r="M146" s="160">
        <f t="shared" si="34"/>
        <v>0</v>
      </c>
      <c r="N146" s="160">
        <f t="shared" si="34"/>
        <v>139</v>
      </c>
      <c r="O146" s="160">
        <f t="shared" si="34"/>
        <v>0</v>
      </c>
      <c r="P146" s="160">
        <f t="shared" si="34"/>
        <v>0</v>
      </c>
      <c r="Q146" s="92">
        <f>SUM(Q147:Q147)</f>
        <v>0</v>
      </c>
      <c r="R146" s="92">
        <f>SUM(R147:R147)</f>
        <v>0</v>
      </c>
      <c r="S146" s="93" t="e">
        <f t="shared" si="31"/>
        <v>#DIV/0!</v>
      </c>
    </row>
    <row r="147" spans="1:19" s="101" customFormat="1" ht="29.25" hidden="1">
      <c r="A147" s="94"/>
      <c r="B147" s="88"/>
      <c r="C147" s="88">
        <v>2030</v>
      </c>
      <c r="D147" s="89"/>
      <c r="E147" s="98" t="s">
        <v>261</v>
      </c>
      <c r="F147" s="161">
        <v>16251</v>
      </c>
      <c r="G147" s="161"/>
      <c r="H147" s="161"/>
      <c r="I147" s="161"/>
      <c r="J147" s="161">
        <v>6321</v>
      </c>
      <c r="K147" s="161"/>
      <c r="L147" s="161"/>
      <c r="M147" s="161"/>
      <c r="N147" s="161">
        <v>139</v>
      </c>
      <c r="O147" s="161"/>
      <c r="P147" s="161"/>
      <c r="Q147" s="99">
        <v>0</v>
      </c>
      <c r="R147" s="99">
        <v>0</v>
      </c>
      <c r="S147" s="100" t="e">
        <f t="shared" si="31"/>
        <v>#DIV/0!</v>
      </c>
    </row>
    <row r="148" spans="1:19" s="109" customFormat="1" ht="9">
      <c r="A148" s="94"/>
      <c r="B148" s="106">
        <v>80195</v>
      </c>
      <c r="C148" s="106"/>
      <c r="D148" s="107" t="s">
        <v>253</v>
      </c>
      <c r="E148" s="108" t="s">
        <v>109</v>
      </c>
      <c r="F148" s="160">
        <f aca="true" t="shared" si="35" ref="F148:P148">SUM(F149)</f>
        <v>16251</v>
      </c>
      <c r="G148" s="160">
        <f t="shared" si="35"/>
        <v>0</v>
      </c>
      <c r="H148" s="160">
        <f t="shared" si="35"/>
        <v>0</v>
      </c>
      <c r="I148" s="160">
        <f t="shared" si="35"/>
        <v>0</v>
      </c>
      <c r="J148" s="160">
        <f t="shared" si="35"/>
        <v>6321</v>
      </c>
      <c r="K148" s="160">
        <f t="shared" si="35"/>
        <v>0</v>
      </c>
      <c r="L148" s="160">
        <f t="shared" si="35"/>
        <v>0</v>
      </c>
      <c r="M148" s="160">
        <f t="shared" si="35"/>
        <v>0</v>
      </c>
      <c r="N148" s="160">
        <f t="shared" si="35"/>
        <v>139</v>
      </c>
      <c r="O148" s="160">
        <f t="shared" si="35"/>
        <v>0</v>
      </c>
      <c r="P148" s="160">
        <f t="shared" si="35"/>
        <v>0</v>
      </c>
      <c r="Q148" s="92">
        <f>SUM(Q149)</f>
        <v>55979</v>
      </c>
      <c r="R148" s="92">
        <f>SUM(R149)</f>
        <v>55977.85</v>
      </c>
      <c r="S148" s="93">
        <f>ROUND((R148/Q148)*100,2)</f>
        <v>100</v>
      </c>
    </row>
    <row r="149" spans="1:19" s="101" customFormat="1" ht="29.25">
      <c r="A149" s="94"/>
      <c r="B149" s="88"/>
      <c r="C149" s="88">
        <v>2030</v>
      </c>
      <c r="D149" s="89"/>
      <c r="E149" s="98" t="s">
        <v>260</v>
      </c>
      <c r="F149" s="161">
        <v>16251</v>
      </c>
      <c r="G149" s="161"/>
      <c r="H149" s="161"/>
      <c r="I149" s="161"/>
      <c r="J149" s="161">
        <v>6321</v>
      </c>
      <c r="K149" s="161"/>
      <c r="L149" s="161"/>
      <c r="M149" s="161"/>
      <c r="N149" s="161">
        <v>139</v>
      </c>
      <c r="O149" s="161"/>
      <c r="P149" s="161"/>
      <c r="Q149" s="99">
        <v>55979</v>
      </c>
      <c r="R149" s="99">
        <v>55977.85</v>
      </c>
      <c r="S149" s="100">
        <f>ROUND((R149/Q149)*100,2)</f>
        <v>100</v>
      </c>
    </row>
    <row r="150" spans="1:19" s="105" customFormat="1" ht="9.75">
      <c r="A150" s="102">
        <v>852</v>
      </c>
      <c r="B150" s="103"/>
      <c r="C150" s="103"/>
      <c r="D150" s="104"/>
      <c r="E150" s="90" t="s">
        <v>119</v>
      </c>
      <c r="F150" s="159" t="e">
        <f>SUM(#REF!,#REF!,F151)</f>
        <v>#REF!</v>
      </c>
      <c r="G150" s="159" t="e">
        <f>SUM(#REF!,#REF!,G151)</f>
        <v>#REF!</v>
      </c>
      <c r="H150" s="159" t="e">
        <f>SUM(#REF!,#REF!,H151)</f>
        <v>#REF!</v>
      </c>
      <c r="I150" s="159" t="e">
        <f>SUM(#REF!,#REF!,I151)</f>
        <v>#REF!</v>
      </c>
      <c r="J150" s="159" t="e">
        <f>SUM(#REF!,#REF!,J151)</f>
        <v>#REF!</v>
      </c>
      <c r="K150" s="159" t="e">
        <f>SUM(#REF!,#REF!,K151)</f>
        <v>#REF!</v>
      </c>
      <c r="L150" s="159" t="e">
        <f>SUM(#REF!,#REF!,L151)</f>
        <v>#REF!</v>
      </c>
      <c r="M150" s="159" t="e">
        <f>SUM(#REF!,#REF!,M151)</f>
        <v>#REF!</v>
      </c>
      <c r="N150" s="159" t="e">
        <f>SUM(#REF!,#REF!,N151)</f>
        <v>#REF!</v>
      </c>
      <c r="O150" s="159" t="e">
        <f>SUM(#REF!,#REF!,O151)</f>
        <v>#REF!</v>
      </c>
      <c r="P150" s="159" t="e">
        <f>SUM(#REF!,#REF!,P151)</f>
        <v>#REF!</v>
      </c>
      <c r="Q150" s="92">
        <f>SUM(Q151,Q153,Q155)</f>
        <v>453201</v>
      </c>
      <c r="R150" s="92">
        <f>SUM(R151,R153,R155)</f>
        <v>453201</v>
      </c>
      <c r="S150" s="93">
        <f t="shared" si="31"/>
        <v>100</v>
      </c>
    </row>
    <row r="151" spans="1:19" s="109" customFormat="1" ht="27">
      <c r="A151" s="94"/>
      <c r="B151" s="106">
        <v>85214</v>
      </c>
      <c r="C151" s="106"/>
      <c r="D151" s="107" t="s">
        <v>253</v>
      </c>
      <c r="E151" s="108" t="s">
        <v>174</v>
      </c>
      <c r="F151" s="160">
        <f aca="true" t="shared" si="36" ref="F151:P151">SUM(F152)</f>
        <v>16251</v>
      </c>
      <c r="G151" s="160">
        <f t="shared" si="36"/>
        <v>0</v>
      </c>
      <c r="H151" s="160">
        <f t="shared" si="36"/>
        <v>0</v>
      </c>
      <c r="I151" s="160">
        <f t="shared" si="36"/>
        <v>0</v>
      </c>
      <c r="J151" s="160">
        <f t="shared" si="36"/>
        <v>6321</v>
      </c>
      <c r="K151" s="160">
        <f t="shared" si="36"/>
        <v>0</v>
      </c>
      <c r="L151" s="160">
        <f t="shared" si="36"/>
        <v>0</v>
      </c>
      <c r="M151" s="160">
        <f t="shared" si="36"/>
        <v>0</v>
      </c>
      <c r="N151" s="160">
        <f t="shared" si="36"/>
        <v>139</v>
      </c>
      <c r="O151" s="160">
        <f t="shared" si="36"/>
        <v>0</v>
      </c>
      <c r="P151" s="160">
        <f t="shared" si="36"/>
        <v>0</v>
      </c>
      <c r="Q151" s="92">
        <f>SUM(Q152:Q152)</f>
        <v>133142</v>
      </c>
      <c r="R151" s="92">
        <f>SUM(R152:R152)</f>
        <v>133142</v>
      </c>
      <c r="S151" s="93">
        <f t="shared" si="31"/>
        <v>100</v>
      </c>
    </row>
    <row r="152" spans="1:19" s="101" customFormat="1" ht="29.25">
      <c r="A152" s="94"/>
      <c r="B152" s="88"/>
      <c r="C152" s="88">
        <v>2030</v>
      </c>
      <c r="D152" s="89"/>
      <c r="E152" s="98" t="s">
        <v>260</v>
      </c>
      <c r="F152" s="161">
        <v>16251</v>
      </c>
      <c r="G152" s="161"/>
      <c r="H152" s="161"/>
      <c r="I152" s="161"/>
      <c r="J152" s="161">
        <v>6321</v>
      </c>
      <c r="K152" s="161"/>
      <c r="L152" s="161"/>
      <c r="M152" s="161"/>
      <c r="N152" s="161">
        <v>139</v>
      </c>
      <c r="O152" s="161"/>
      <c r="P152" s="161"/>
      <c r="Q152" s="99">
        <v>133142</v>
      </c>
      <c r="R152" s="99">
        <v>133142</v>
      </c>
      <c r="S152" s="100">
        <f t="shared" si="31"/>
        <v>100</v>
      </c>
    </row>
    <row r="153" spans="1:19" s="109" customFormat="1" ht="9">
      <c r="A153" s="94"/>
      <c r="B153" s="106">
        <v>85219</v>
      </c>
      <c r="C153" s="106"/>
      <c r="D153" s="107" t="s">
        <v>253</v>
      </c>
      <c r="E153" s="108" t="s">
        <v>129</v>
      </c>
      <c r="F153" s="160">
        <f aca="true" t="shared" si="37" ref="F153:P153">SUM(F154)</f>
        <v>16251</v>
      </c>
      <c r="G153" s="160">
        <f t="shared" si="37"/>
        <v>0</v>
      </c>
      <c r="H153" s="160">
        <f t="shared" si="37"/>
        <v>0</v>
      </c>
      <c r="I153" s="160">
        <f t="shared" si="37"/>
        <v>0</v>
      </c>
      <c r="J153" s="160">
        <f t="shared" si="37"/>
        <v>6321</v>
      </c>
      <c r="K153" s="160">
        <f t="shared" si="37"/>
        <v>0</v>
      </c>
      <c r="L153" s="160">
        <f t="shared" si="37"/>
        <v>0</v>
      </c>
      <c r="M153" s="160">
        <f t="shared" si="37"/>
        <v>0</v>
      </c>
      <c r="N153" s="160">
        <f t="shared" si="37"/>
        <v>139</v>
      </c>
      <c r="O153" s="160">
        <f t="shared" si="37"/>
        <v>0</v>
      </c>
      <c r="P153" s="160">
        <f t="shared" si="37"/>
        <v>0</v>
      </c>
      <c r="Q153" s="92">
        <f>SUM(Q154:Q154)</f>
        <v>100059</v>
      </c>
      <c r="R153" s="92">
        <f>SUM(R154:R154)</f>
        <v>100059</v>
      </c>
      <c r="S153" s="93">
        <f t="shared" si="31"/>
        <v>100</v>
      </c>
    </row>
    <row r="154" spans="1:19" s="101" customFormat="1" ht="29.25">
      <c r="A154" s="94"/>
      <c r="B154" s="88"/>
      <c r="C154" s="88">
        <v>2030</v>
      </c>
      <c r="D154" s="89"/>
      <c r="E154" s="98" t="s">
        <v>260</v>
      </c>
      <c r="F154" s="161">
        <v>16251</v>
      </c>
      <c r="G154" s="161"/>
      <c r="H154" s="161"/>
      <c r="I154" s="161"/>
      <c r="J154" s="161">
        <v>6321</v>
      </c>
      <c r="K154" s="161"/>
      <c r="L154" s="161"/>
      <c r="M154" s="161"/>
      <c r="N154" s="161">
        <v>139</v>
      </c>
      <c r="O154" s="161"/>
      <c r="P154" s="161"/>
      <c r="Q154" s="99">
        <v>100059</v>
      </c>
      <c r="R154" s="99">
        <v>100059</v>
      </c>
      <c r="S154" s="100">
        <f t="shared" si="31"/>
        <v>100</v>
      </c>
    </row>
    <row r="155" spans="1:19" s="109" customFormat="1" ht="9">
      <c r="A155" s="94"/>
      <c r="B155" s="106">
        <v>85295</v>
      </c>
      <c r="C155" s="106"/>
      <c r="D155" s="107" t="s">
        <v>253</v>
      </c>
      <c r="E155" s="108" t="s">
        <v>109</v>
      </c>
      <c r="F155" s="160">
        <f aca="true" t="shared" si="38" ref="F155:P155">SUM(F156)</f>
        <v>16251</v>
      </c>
      <c r="G155" s="160">
        <f t="shared" si="38"/>
        <v>0</v>
      </c>
      <c r="H155" s="160">
        <f t="shared" si="38"/>
        <v>0</v>
      </c>
      <c r="I155" s="160">
        <f t="shared" si="38"/>
        <v>0</v>
      </c>
      <c r="J155" s="160">
        <f t="shared" si="38"/>
        <v>6321</v>
      </c>
      <c r="K155" s="160">
        <f t="shared" si="38"/>
        <v>0</v>
      </c>
      <c r="L155" s="160">
        <f t="shared" si="38"/>
        <v>0</v>
      </c>
      <c r="M155" s="160">
        <f t="shared" si="38"/>
        <v>0</v>
      </c>
      <c r="N155" s="160">
        <f t="shared" si="38"/>
        <v>139</v>
      </c>
      <c r="O155" s="160">
        <f t="shared" si="38"/>
        <v>0</v>
      </c>
      <c r="P155" s="160">
        <f t="shared" si="38"/>
        <v>0</v>
      </c>
      <c r="Q155" s="92">
        <f>SUM(Q156:Q156)</f>
        <v>220000</v>
      </c>
      <c r="R155" s="92">
        <f>SUM(R156:R156)</f>
        <v>220000</v>
      </c>
      <c r="S155" s="93">
        <f t="shared" si="31"/>
        <v>100</v>
      </c>
    </row>
    <row r="156" spans="1:19" s="101" customFormat="1" ht="29.25">
      <c r="A156" s="94"/>
      <c r="B156" s="88"/>
      <c r="C156" s="88">
        <v>2030</v>
      </c>
      <c r="D156" s="89"/>
      <c r="E156" s="98" t="s">
        <v>260</v>
      </c>
      <c r="F156" s="161">
        <v>16251</v>
      </c>
      <c r="G156" s="161"/>
      <c r="H156" s="161"/>
      <c r="I156" s="161"/>
      <c r="J156" s="161">
        <v>6321</v>
      </c>
      <c r="K156" s="161"/>
      <c r="L156" s="161"/>
      <c r="M156" s="161"/>
      <c r="N156" s="161">
        <v>139</v>
      </c>
      <c r="O156" s="161"/>
      <c r="P156" s="161"/>
      <c r="Q156" s="99">
        <v>220000</v>
      </c>
      <c r="R156" s="99">
        <v>220000</v>
      </c>
      <c r="S156" s="100">
        <f t="shared" si="31"/>
        <v>100</v>
      </c>
    </row>
    <row r="157" spans="1:19" s="101" customFormat="1" ht="9.75">
      <c r="A157" s="94">
        <v>854</v>
      </c>
      <c r="B157" s="88"/>
      <c r="C157" s="88"/>
      <c r="D157" s="89"/>
      <c r="E157" s="113" t="s">
        <v>121</v>
      </c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92">
        <f>SUM(Q158)</f>
        <v>283732</v>
      </c>
      <c r="R157" s="92">
        <f>SUM(R158)</f>
        <v>273294.41</v>
      </c>
      <c r="S157" s="132">
        <f t="shared" si="31"/>
        <v>96.32</v>
      </c>
    </row>
    <row r="158" spans="1:19" s="101" customFormat="1" ht="9.75">
      <c r="A158" s="94"/>
      <c r="B158" s="106">
        <v>85415</v>
      </c>
      <c r="C158" s="88"/>
      <c r="D158" s="89"/>
      <c r="E158" s="108" t="s">
        <v>263</v>
      </c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92">
        <f>SUM(Q159)</f>
        <v>283732</v>
      </c>
      <c r="R158" s="92">
        <f>SUM(R159)</f>
        <v>273294.41</v>
      </c>
      <c r="S158" s="132">
        <f t="shared" si="31"/>
        <v>96.32</v>
      </c>
    </row>
    <row r="159" spans="1:19" s="101" customFormat="1" ht="29.25">
      <c r="A159" s="94"/>
      <c r="B159" s="88"/>
      <c r="C159" s="88">
        <v>2030</v>
      </c>
      <c r="D159" s="89"/>
      <c r="E159" s="98" t="s">
        <v>260</v>
      </c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99">
        <v>283732</v>
      </c>
      <c r="R159" s="99">
        <v>273294.41</v>
      </c>
      <c r="S159" s="100">
        <f t="shared" si="31"/>
        <v>96.32</v>
      </c>
    </row>
    <row r="160" spans="1:19" s="135" customFormat="1" ht="11.25">
      <c r="A160" s="483" t="s">
        <v>264</v>
      </c>
      <c r="B160" s="484"/>
      <c r="C160" s="484"/>
      <c r="D160" s="484"/>
      <c r="E160" s="484"/>
      <c r="F160" s="162" t="e">
        <f>SUM(#REF!,#REF!,#REF!,#REF!,#REF!)</f>
        <v>#REF!</v>
      </c>
      <c r="G160" s="162" t="e">
        <f>SUM(#REF!,#REF!,#REF!,#REF!,#REF!)</f>
        <v>#REF!</v>
      </c>
      <c r="H160" s="162" t="e">
        <f>SUM(#REF!,#REF!,#REF!,#REF!,#REF!)</f>
        <v>#REF!</v>
      </c>
      <c r="I160" s="162" t="e">
        <f>SUM(#REF!,#REF!,#REF!,#REF!,#REF!)</f>
        <v>#REF!</v>
      </c>
      <c r="J160" s="162" t="e">
        <f>SUM(#REF!,#REF!,#REF!,#REF!,#REF!)</f>
        <v>#REF!</v>
      </c>
      <c r="K160" s="162" t="e">
        <f>SUM(#REF!,#REF!,#REF!,#REF!,#REF!)</f>
        <v>#REF!</v>
      </c>
      <c r="L160" s="162" t="e">
        <f>SUM(#REF!,#REF!,#REF!,#REF!,#REF!)</f>
        <v>#REF!</v>
      </c>
      <c r="M160" s="162" t="e">
        <f>SUM(#REF!,#REF!,#REF!,#REF!,#REF!)</f>
        <v>#REF!</v>
      </c>
      <c r="N160" s="162" t="e">
        <f>SUM(#REF!,#REF!,#REF!,#REF!,#REF!)</f>
        <v>#REF!</v>
      </c>
      <c r="O160" s="162" t="e">
        <f>SUM(#REF!,#REF!,#REF!,#REF!,#REF!)</f>
        <v>#REF!</v>
      </c>
      <c r="P160" s="162" t="e">
        <f>SUM(#REF!,#REF!,#REF!,#REF!,#REF!)</f>
        <v>#REF!</v>
      </c>
      <c r="Q160" s="162">
        <f>SUM(Q137,Q150,Q157)</f>
        <v>828516</v>
      </c>
      <c r="R160" s="162">
        <f>SUM(R137,R150,R157)</f>
        <v>795480.53</v>
      </c>
      <c r="S160" s="93">
        <f t="shared" si="31"/>
        <v>96.01</v>
      </c>
    </row>
    <row r="161" spans="1:19" s="135" customFormat="1" ht="22.5" customHeight="1">
      <c r="A161" s="475" t="s">
        <v>265</v>
      </c>
      <c r="B161" s="476"/>
      <c r="C161" s="476"/>
      <c r="D161" s="476"/>
      <c r="E161" s="477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1"/>
      <c r="R161" s="141"/>
      <c r="S161" s="142"/>
    </row>
    <row r="162" spans="1:19" s="105" customFormat="1" ht="9.75">
      <c r="A162" s="102">
        <v>600</v>
      </c>
      <c r="B162" s="103"/>
      <c r="C162" s="103"/>
      <c r="D162" s="104"/>
      <c r="E162" s="90" t="s">
        <v>130</v>
      </c>
      <c r="F162" s="159" t="e">
        <f>SUM(F163,#REF!,F182)</f>
        <v>#REF!</v>
      </c>
      <c r="G162" s="159" t="e">
        <f>SUM(G163,#REF!,G182)</f>
        <v>#REF!</v>
      </c>
      <c r="H162" s="159" t="e">
        <f>SUM(H163,#REF!,H182)</f>
        <v>#REF!</v>
      </c>
      <c r="I162" s="159" t="e">
        <f>SUM(I163,#REF!,I182)</f>
        <v>#REF!</v>
      </c>
      <c r="J162" s="159" t="e">
        <f>SUM(J163,#REF!,J182)</f>
        <v>#REF!</v>
      </c>
      <c r="K162" s="159" t="e">
        <f>SUM(K163,#REF!,K182)</f>
        <v>#REF!</v>
      </c>
      <c r="L162" s="159" t="e">
        <f>SUM(L163,#REF!,L182)</f>
        <v>#REF!</v>
      </c>
      <c r="M162" s="159" t="e">
        <f>SUM(M163,#REF!,M182)</f>
        <v>#REF!</v>
      </c>
      <c r="N162" s="159" t="e">
        <f>SUM(N163,#REF!,N182)</f>
        <v>#REF!</v>
      </c>
      <c r="O162" s="159" t="e">
        <f>SUM(O163,#REF!,O182)</f>
        <v>#REF!</v>
      </c>
      <c r="P162" s="159" t="e">
        <f>SUM(P163,#REF!,P182)</f>
        <v>#REF!</v>
      </c>
      <c r="Q162" s="92">
        <f>SUM(Q163)</f>
        <v>20000</v>
      </c>
      <c r="R162" s="92">
        <f>SUM(R163)</f>
        <v>20000</v>
      </c>
      <c r="S162" s="93">
        <f aca="true" t="shared" si="39" ref="S162:S168">ROUND((R162/Q162)*100,2)</f>
        <v>100</v>
      </c>
    </row>
    <row r="163" spans="1:19" s="109" customFormat="1" ht="9">
      <c r="A163" s="94"/>
      <c r="B163" s="106">
        <v>60016</v>
      </c>
      <c r="C163" s="106"/>
      <c r="D163" s="107" t="s">
        <v>253</v>
      </c>
      <c r="E163" s="108" t="s">
        <v>131</v>
      </c>
      <c r="F163" s="118">
        <f aca="true" t="shared" si="40" ref="F163:R163">SUM(F164:F164)</f>
        <v>0</v>
      </c>
      <c r="G163" s="118">
        <f t="shared" si="40"/>
        <v>2000</v>
      </c>
      <c r="H163" s="118">
        <f t="shared" si="40"/>
        <v>0</v>
      </c>
      <c r="I163" s="118">
        <f t="shared" si="40"/>
        <v>0</v>
      </c>
      <c r="J163" s="118">
        <f t="shared" si="40"/>
        <v>0</v>
      </c>
      <c r="K163" s="118">
        <f t="shared" si="40"/>
        <v>0</v>
      </c>
      <c r="L163" s="118">
        <f t="shared" si="40"/>
        <v>0</v>
      </c>
      <c r="M163" s="118">
        <f t="shared" si="40"/>
        <v>0</v>
      </c>
      <c r="N163" s="118">
        <f t="shared" si="40"/>
        <v>0</v>
      </c>
      <c r="O163" s="118">
        <f t="shared" si="40"/>
        <v>0</v>
      </c>
      <c r="P163" s="118">
        <f t="shared" si="40"/>
        <v>0</v>
      </c>
      <c r="Q163" s="92">
        <f t="shared" si="40"/>
        <v>20000</v>
      </c>
      <c r="R163" s="92">
        <f t="shared" si="40"/>
        <v>20000</v>
      </c>
      <c r="S163" s="93">
        <f t="shared" si="39"/>
        <v>100</v>
      </c>
    </row>
    <row r="164" spans="1:19" s="101" customFormat="1" ht="29.25">
      <c r="A164" s="94"/>
      <c r="B164" s="88"/>
      <c r="C164" s="88">
        <v>2440</v>
      </c>
      <c r="D164" s="89"/>
      <c r="E164" s="98" t="s">
        <v>266</v>
      </c>
      <c r="F164" s="119">
        <v>0</v>
      </c>
      <c r="G164" s="119">
        <v>2000</v>
      </c>
      <c r="H164" s="119"/>
      <c r="I164" s="119"/>
      <c r="J164" s="119"/>
      <c r="K164" s="119"/>
      <c r="L164" s="119"/>
      <c r="M164" s="119"/>
      <c r="N164" s="119"/>
      <c r="O164" s="119"/>
      <c r="P164" s="119"/>
      <c r="Q164" s="99">
        <v>20000</v>
      </c>
      <c r="R164" s="156">
        <v>20000</v>
      </c>
      <c r="S164" s="93">
        <f t="shared" si="39"/>
        <v>100</v>
      </c>
    </row>
    <row r="165" spans="1:19" s="105" customFormat="1" ht="9.75">
      <c r="A165" s="102">
        <v>854</v>
      </c>
      <c r="B165" s="103"/>
      <c r="C165" s="103"/>
      <c r="D165" s="104"/>
      <c r="E165" s="90" t="s">
        <v>121</v>
      </c>
      <c r="F165" s="159" t="e">
        <f>SUM(F166,#REF!,#REF!)</f>
        <v>#REF!</v>
      </c>
      <c r="G165" s="159" t="e">
        <f>SUM(G166,#REF!,#REF!)</f>
        <v>#REF!</v>
      </c>
      <c r="H165" s="159" t="e">
        <f>SUM(H166,#REF!,#REF!)</f>
        <v>#REF!</v>
      </c>
      <c r="I165" s="159" t="e">
        <f>SUM(I166,#REF!,#REF!)</f>
        <v>#REF!</v>
      </c>
      <c r="J165" s="159" t="e">
        <f>SUM(J166,#REF!,#REF!)</f>
        <v>#REF!</v>
      </c>
      <c r="K165" s="159" t="e">
        <f>SUM(K166,#REF!,#REF!)</f>
        <v>#REF!</v>
      </c>
      <c r="L165" s="159" t="e">
        <f>SUM(L166,#REF!,#REF!)</f>
        <v>#REF!</v>
      </c>
      <c r="M165" s="159" t="e">
        <f>SUM(M166,#REF!,#REF!)</f>
        <v>#REF!</v>
      </c>
      <c r="N165" s="159" t="e">
        <f>SUM(N166,#REF!,#REF!)</f>
        <v>#REF!</v>
      </c>
      <c r="O165" s="159" t="e">
        <f>SUM(O166,#REF!,#REF!)</f>
        <v>#REF!</v>
      </c>
      <c r="P165" s="159" t="e">
        <f>SUM(P166,#REF!,#REF!)</f>
        <v>#REF!</v>
      </c>
      <c r="Q165" s="92">
        <f>SUM(Q166)</f>
        <v>15892</v>
      </c>
      <c r="R165" s="92">
        <f>SUM(R166)</f>
        <v>15892</v>
      </c>
      <c r="S165" s="93">
        <f t="shared" si="39"/>
        <v>100</v>
      </c>
    </row>
    <row r="166" spans="1:19" s="109" customFormat="1" ht="9">
      <c r="A166" s="94"/>
      <c r="B166" s="106">
        <v>85415</v>
      </c>
      <c r="C166" s="106"/>
      <c r="D166" s="107" t="s">
        <v>253</v>
      </c>
      <c r="E166" s="108" t="s">
        <v>263</v>
      </c>
      <c r="F166" s="118">
        <f aca="true" t="shared" si="41" ref="F166:R166">SUM(F167:F167)</f>
        <v>0</v>
      </c>
      <c r="G166" s="118">
        <f t="shared" si="41"/>
        <v>2000</v>
      </c>
      <c r="H166" s="118">
        <f t="shared" si="41"/>
        <v>0</v>
      </c>
      <c r="I166" s="118">
        <f t="shared" si="41"/>
        <v>0</v>
      </c>
      <c r="J166" s="118">
        <f t="shared" si="41"/>
        <v>0</v>
      </c>
      <c r="K166" s="118">
        <f t="shared" si="41"/>
        <v>0</v>
      </c>
      <c r="L166" s="118">
        <f t="shared" si="41"/>
        <v>0</v>
      </c>
      <c r="M166" s="118">
        <f t="shared" si="41"/>
        <v>0</v>
      </c>
      <c r="N166" s="118">
        <f t="shared" si="41"/>
        <v>0</v>
      </c>
      <c r="O166" s="118">
        <f t="shared" si="41"/>
        <v>0</v>
      </c>
      <c r="P166" s="118">
        <f t="shared" si="41"/>
        <v>0</v>
      </c>
      <c r="Q166" s="92">
        <f t="shared" si="41"/>
        <v>15892</v>
      </c>
      <c r="R166" s="92">
        <f t="shared" si="41"/>
        <v>15892</v>
      </c>
      <c r="S166" s="93">
        <f t="shared" si="39"/>
        <v>100</v>
      </c>
    </row>
    <row r="167" spans="1:19" s="101" customFormat="1" ht="31.5" customHeight="1">
      <c r="A167" s="94"/>
      <c r="B167" s="88"/>
      <c r="C167" s="88">
        <v>2440</v>
      </c>
      <c r="D167" s="89"/>
      <c r="E167" s="98" t="s">
        <v>266</v>
      </c>
      <c r="F167" s="119">
        <v>0</v>
      </c>
      <c r="G167" s="119">
        <v>2000</v>
      </c>
      <c r="H167" s="119"/>
      <c r="I167" s="119"/>
      <c r="J167" s="119"/>
      <c r="K167" s="119"/>
      <c r="L167" s="119"/>
      <c r="M167" s="119"/>
      <c r="N167" s="119"/>
      <c r="O167" s="119"/>
      <c r="P167" s="119"/>
      <c r="Q167" s="99">
        <v>15892</v>
      </c>
      <c r="R167" s="156">
        <v>15892</v>
      </c>
      <c r="S167" s="100">
        <f t="shared" si="39"/>
        <v>100</v>
      </c>
    </row>
    <row r="168" spans="1:19" s="135" customFormat="1" ht="11.25">
      <c r="A168" s="483" t="s">
        <v>267</v>
      </c>
      <c r="B168" s="484"/>
      <c r="C168" s="484"/>
      <c r="D168" s="484"/>
      <c r="E168" s="484"/>
      <c r="F168" s="162" t="e">
        <f>SUM(#REF!,#REF!,F139,#REF!,#REF!)</f>
        <v>#REF!</v>
      </c>
      <c r="G168" s="162" t="e">
        <f>SUM(#REF!,#REF!,G139,#REF!,#REF!)</f>
        <v>#REF!</v>
      </c>
      <c r="H168" s="162" t="e">
        <f>SUM(#REF!,#REF!,H139,#REF!,#REF!)</f>
        <v>#REF!</v>
      </c>
      <c r="I168" s="162" t="e">
        <f>SUM(#REF!,#REF!,I139,#REF!,#REF!)</f>
        <v>#REF!</v>
      </c>
      <c r="J168" s="162" t="e">
        <f>SUM(#REF!,#REF!,J139,#REF!,#REF!)</f>
        <v>#REF!</v>
      </c>
      <c r="K168" s="162" t="e">
        <f>SUM(#REF!,#REF!,K139,#REF!,#REF!)</f>
        <v>#REF!</v>
      </c>
      <c r="L168" s="162" t="e">
        <f>SUM(#REF!,#REF!,L139,#REF!,#REF!)</f>
        <v>#REF!</v>
      </c>
      <c r="M168" s="162" t="e">
        <f>SUM(#REF!,#REF!,M139,#REF!,#REF!)</f>
        <v>#REF!</v>
      </c>
      <c r="N168" s="162" t="e">
        <f>SUM(#REF!,#REF!,N139,#REF!,#REF!)</f>
        <v>#REF!</v>
      </c>
      <c r="O168" s="162" t="e">
        <f>SUM(#REF!,#REF!,O139,#REF!,#REF!)</f>
        <v>#REF!</v>
      </c>
      <c r="P168" s="162" t="e">
        <f>SUM(#REF!,#REF!,P139,#REF!,#REF!)</f>
        <v>#REF!</v>
      </c>
      <c r="Q168" s="162">
        <f>SUM(Q162,Q165)</f>
        <v>35892</v>
      </c>
      <c r="R168" s="162">
        <f>SUM(R162,R165)</f>
        <v>35892</v>
      </c>
      <c r="S168" s="142">
        <f t="shared" si="39"/>
        <v>100</v>
      </c>
    </row>
    <row r="169" spans="1:19" s="135" customFormat="1" ht="22.5" customHeight="1">
      <c r="A169" s="475" t="s">
        <v>334</v>
      </c>
      <c r="B169" s="476"/>
      <c r="C169" s="476"/>
      <c r="D169" s="476"/>
      <c r="E169" s="477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1"/>
      <c r="R169" s="141"/>
      <c r="S169" s="142"/>
    </row>
    <row r="170" spans="1:19" s="105" customFormat="1" ht="9" customHeight="1" hidden="1">
      <c r="A170" s="102">
        <v>750</v>
      </c>
      <c r="B170" s="103"/>
      <c r="C170" s="103"/>
      <c r="D170" s="104"/>
      <c r="E170" s="90" t="s">
        <v>112</v>
      </c>
      <c r="F170" s="159" t="e">
        <f>SUM(F171,#REF!,#REF!)</f>
        <v>#REF!</v>
      </c>
      <c r="G170" s="159" t="e">
        <f>SUM(G171,#REF!,#REF!)</f>
        <v>#REF!</v>
      </c>
      <c r="H170" s="159" t="e">
        <f>SUM(H171,#REF!,#REF!)</f>
        <v>#REF!</v>
      </c>
      <c r="I170" s="159" t="e">
        <f>SUM(I171,#REF!,#REF!)</f>
        <v>#REF!</v>
      </c>
      <c r="J170" s="159" t="e">
        <f>SUM(J171,#REF!,#REF!)</f>
        <v>#REF!</v>
      </c>
      <c r="K170" s="159" t="e">
        <f>SUM(K171,#REF!,#REF!)</f>
        <v>#REF!</v>
      </c>
      <c r="L170" s="159" t="e">
        <f>SUM(L171,#REF!,#REF!)</f>
        <v>#REF!</v>
      </c>
      <c r="M170" s="159" t="e">
        <f>SUM(M171,#REF!,#REF!)</f>
        <v>#REF!</v>
      </c>
      <c r="N170" s="159" t="e">
        <f>SUM(N171,#REF!,#REF!)</f>
        <v>#REF!</v>
      </c>
      <c r="O170" s="159" t="e">
        <f>SUM(O171,#REF!,#REF!)</f>
        <v>#REF!</v>
      </c>
      <c r="P170" s="159" t="e">
        <f>SUM(P171,#REF!,#REF!)</f>
        <v>#REF!</v>
      </c>
      <c r="Q170" s="92">
        <f>SUM(Q171)</f>
        <v>0</v>
      </c>
      <c r="R170" s="92">
        <f>SUM(R171)</f>
        <v>0</v>
      </c>
      <c r="S170" s="93" t="e">
        <f aca="true" t="shared" si="42" ref="S170:S175">ROUND((R170/Q170)*100,2)</f>
        <v>#DIV/0!</v>
      </c>
    </row>
    <row r="171" spans="1:19" s="109" customFormat="1" ht="9" hidden="1">
      <c r="A171" s="94"/>
      <c r="B171" s="106">
        <v>75023</v>
      </c>
      <c r="C171" s="106"/>
      <c r="D171" s="107" t="s">
        <v>253</v>
      </c>
      <c r="E171" s="108" t="s">
        <v>113</v>
      </c>
      <c r="F171" s="118">
        <f aca="true" t="shared" si="43" ref="F171:P171">SUM(F172:F172)</f>
        <v>0</v>
      </c>
      <c r="G171" s="118">
        <f t="shared" si="43"/>
        <v>2000</v>
      </c>
      <c r="H171" s="118">
        <f t="shared" si="43"/>
        <v>0</v>
      </c>
      <c r="I171" s="118">
        <f t="shared" si="43"/>
        <v>0</v>
      </c>
      <c r="J171" s="118">
        <f t="shared" si="43"/>
        <v>0</v>
      </c>
      <c r="K171" s="118">
        <f t="shared" si="43"/>
        <v>0</v>
      </c>
      <c r="L171" s="118">
        <f t="shared" si="43"/>
        <v>0</v>
      </c>
      <c r="M171" s="118">
        <f t="shared" si="43"/>
        <v>0</v>
      </c>
      <c r="N171" s="118">
        <f t="shared" si="43"/>
        <v>0</v>
      </c>
      <c r="O171" s="118">
        <f t="shared" si="43"/>
        <v>0</v>
      </c>
      <c r="P171" s="118">
        <f t="shared" si="43"/>
        <v>0</v>
      </c>
      <c r="Q171" s="92">
        <f>SUM(Q172:Q173)</f>
        <v>0</v>
      </c>
      <c r="R171" s="92">
        <f>SUM(R172:R173)</f>
        <v>0</v>
      </c>
      <c r="S171" s="93" t="e">
        <f t="shared" si="42"/>
        <v>#DIV/0!</v>
      </c>
    </row>
    <row r="172" spans="1:19" s="101" customFormat="1" ht="39" hidden="1">
      <c r="A172" s="94"/>
      <c r="B172" s="88"/>
      <c r="C172" s="88">
        <v>2700</v>
      </c>
      <c r="D172" s="89"/>
      <c r="E172" s="98" t="s">
        <v>268</v>
      </c>
      <c r="F172" s="119">
        <v>0</v>
      </c>
      <c r="G172" s="119">
        <v>2000</v>
      </c>
      <c r="H172" s="119"/>
      <c r="I172" s="119"/>
      <c r="J172" s="119"/>
      <c r="K172" s="119"/>
      <c r="L172" s="119"/>
      <c r="M172" s="119"/>
      <c r="N172" s="119"/>
      <c r="O172" s="119"/>
      <c r="P172" s="119"/>
      <c r="Q172" s="99">
        <v>0</v>
      </c>
      <c r="R172" s="156">
        <v>0</v>
      </c>
      <c r="S172" s="100" t="e">
        <f t="shared" si="42"/>
        <v>#DIV/0!</v>
      </c>
    </row>
    <row r="173" spans="1:19" s="101" customFormat="1" ht="29.25" hidden="1">
      <c r="A173" s="94"/>
      <c r="B173" s="88"/>
      <c r="C173" s="88">
        <v>6290</v>
      </c>
      <c r="D173" s="89"/>
      <c r="E173" s="98" t="s">
        <v>269</v>
      </c>
      <c r="F173" s="119">
        <v>0</v>
      </c>
      <c r="G173" s="119">
        <v>2000</v>
      </c>
      <c r="H173" s="119"/>
      <c r="I173" s="119"/>
      <c r="J173" s="119"/>
      <c r="K173" s="119"/>
      <c r="L173" s="119"/>
      <c r="M173" s="119"/>
      <c r="N173" s="119"/>
      <c r="O173" s="119"/>
      <c r="P173" s="119"/>
      <c r="Q173" s="99">
        <v>0</v>
      </c>
      <c r="R173" s="156">
        <v>0</v>
      </c>
      <c r="S173" s="100" t="e">
        <f t="shared" si="42"/>
        <v>#DIV/0!</v>
      </c>
    </row>
    <row r="174" spans="1:19" s="105" customFormat="1" ht="9.75">
      <c r="A174" s="102">
        <v>801</v>
      </c>
      <c r="B174" s="103"/>
      <c r="C174" s="103"/>
      <c r="D174" s="104"/>
      <c r="E174" s="90" t="s">
        <v>117</v>
      </c>
      <c r="F174" s="159" t="e">
        <f>SUM(F175,#REF!,#REF!)</f>
        <v>#REF!</v>
      </c>
      <c r="G174" s="159" t="e">
        <f>SUM(G175,#REF!,#REF!)</f>
        <v>#REF!</v>
      </c>
      <c r="H174" s="159" t="e">
        <f>SUM(H175,#REF!,#REF!)</f>
        <v>#REF!</v>
      </c>
      <c r="I174" s="159" t="e">
        <f>SUM(I175,#REF!,#REF!)</f>
        <v>#REF!</v>
      </c>
      <c r="J174" s="159" t="e">
        <f>SUM(J175,#REF!,#REF!)</f>
        <v>#REF!</v>
      </c>
      <c r="K174" s="159" t="e">
        <f>SUM(K175,#REF!,#REF!)</f>
        <v>#REF!</v>
      </c>
      <c r="L174" s="159" t="e">
        <f>SUM(L175,#REF!,#REF!)</f>
        <v>#REF!</v>
      </c>
      <c r="M174" s="159" t="e">
        <f>SUM(M175,#REF!,#REF!)</f>
        <v>#REF!</v>
      </c>
      <c r="N174" s="159" t="e">
        <f>SUM(N175,#REF!,#REF!)</f>
        <v>#REF!</v>
      </c>
      <c r="O174" s="159" t="e">
        <f>SUM(O175,#REF!,#REF!)</f>
        <v>#REF!</v>
      </c>
      <c r="P174" s="159" t="e">
        <f>SUM(P175,#REF!,#REF!)</f>
        <v>#REF!</v>
      </c>
      <c r="Q174" s="92">
        <f>SUM(Q175)</f>
        <v>134986</v>
      </c>
      <c r="R174" s="92">
        <f>SUM(R175)</f>
        <v>128991.6</v>
      </c>
      <c r="S174" s="93">
        <f t="shared" si="42"/>
        <v>95.56</v>
      </c>
    </row>
    <row r="175" spans="1:19" s="109" customFormat="1" ht="9">
      <c r="A175" s="94"/>
      <c r="B175" s="106">
        <v>80101</v>
      </c>
      <c r="C175" s="106"/>
      <c r="D175" s="107" t="s">
        <v>253</v>
      </c>
      <c r="E175" s="108" t="s">
        <v>118</v>
      </c>
      <c r="F175" s="118">
        <f aca="true" t="shared" si="44" ref="F175:P175">SUM(F176:F176)</f>
        <v>0</v>
      </c>
      <c r="G175" s="118">
        <f t="shared" si="44"/>
        <v>2000</v>
      </c>
      <c r="H175" s="118">
        <f t="shared" si="44"/>
        <v>0</v>
      </c>
      <c r="I175" s="118">
        <f t="shared" si="44"/>
        <v>0</v>
      </c>
      <c r="J175" s="118">
        <f t="shared" si="44"/>
        <v>0</v>
      </c>
      <c r="K175" s="118">
        <f t="shared" si="44"/>
        <v>0</v>
      </c>
      <c r="L175" s="118">
        <f t="shared" si="44"/>
        <v>0</v>
      </c>
      <c r="M175" s="118">
        <f t="shared" si="44"/>
        <v>0</v>
      </c>
      <c r="N175" s="118">
        <f t="shared" si="44"/>
        <v>0</v>
      </c>
      <c r="O175" s="118">
        <f t="shared" si="44"/>
        <v>0</v>
      </c>
      <c r="P175" s="118">
        <f t="shared" si="44"/>
        <v>0</v>
      </c>
      <c r="Q175" s="97">
        <f>SUM(Q178,Q188,Q177)</f>
        <v>134986</v>
      </c>
      <c r="R175" s="97">
        <f>SUM(R178,R188,R177)</f>
        <v>128991.6</v>
      </c>
      <c r="S175" s="93">
        <f t="shared" si="42"/>
        <v>95.56</v>
      </c>
    </row>
    <row r="176" spans="1:19" s="101" customFormat="1" ht="39" hidden="1">
      <c r="A176" s="94"/>
      <c r="B176" s="88"/>
      <c r="C176" s="88">
        <v>2700</v>
      </c>
      <c r="D176" s="89"/>
      <c r="E176" s="98" t="s">
        <v>268</v>
      </c>
      <c r="F176" s="119">
        <v>0</v>
      </c>
      <c r="G176" s="119">
        <v>2000</v>
      </c>
      <c r="H176" s="119"/>
      <c r="I176" s="119"/>
      <c r="J176" s="119"/>
      <c r="K176" s="119"/>
      <c r="L176" s="119"/>
      <c r="M176" s="119"/>
      <c r="N176" s="119"/>
      <c r="O176" s="119"/>
      <c r="P176" s="119"/>
      <c r="Q176" s="99">
        <v>0</v>
      </c>
      <c r="R176" s="156">
        <v>0</v>
      </c>
      <c r="S176" s="100">
        <v>0</v>
      </c>
    </row>
    <row r="177" spans="1:19" s="101" customFormat="1" ht="10.5" customHeight="1">
      <c r="A177" s="94"/>
      <c r="B177" s="88"/>
      <c r="C177" s="88">
        <v>2705</v>
      </c>
      <c r="D177" s="89"/>
      <c r="E177" s="98" t="s">
        <v>344</v>
      </c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99">
        <v>14986</v>
      </c>
      <c r="R177" s="156">
        <v>8991.6</v>
      </c>
      <c r="S177" s="116">
        <f>ROUND((R177/Q177)*100,2)</f>
        <v>60</v>
      </c>
    </row>
    <row r="178" spans="1:19" s="101" customFormat="1" ht="32.25" customHeight="1">
      <c r="A178" s="94"/>
      <c r="B178" s="88"/>
      <c r="C178" s="88">
        <v>2708</v>
      </c>
      <c r="D178" s="89"/>
      <c r="E178" s="98" t="s">
        <v>268</v>
      </c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99">
        <v>90000</v>
      </c>
      <c r="R178" s="156">
        <v>90000</v>
      </c>
      <c r="S178" s="116">
        <f>ROUND((R178/Q178)*100,2)</f>
        <v>100</v>
      </c>
    </row>
    <row r="179" spans="1:19" s="109" customFormat="1" ht="9" hidden="1">
      <c r="A179" s="94"/>
      <c r="B179" s="106">
        <v>80104</v>
      </c>
      <c r="C179" s="106"/>
      <c r="D179" s="107" t="s">
        <v>253</v>
      </c>
      <c r="E179" s="108" t="s">
        <v>241</v>
      </c>
      <c r="F179" s="118">
        <f aca="true" t="shared" si="45" ref="F179:P179">SUM(F181:F181)</f>
        <v>0</v>
      </c>
      <c r="G179" s="118">
        <f t="shared" si="45"/>
        <v>2000</v>
      </c>
      <c r="H179" s="118">
        <f t="shared" si="45"/>
        <v>0</v>
      </c>
      <c r="I179" s="118">
        <f t="shared" si="45"/>
        <v>0</v>
      </c>
      <c r="J179" s="118">
        <f t="shared" si="45"/>
        <v>0</v>
      </c>
      <c r="K179" s="118">
        <f t="shared" si="45"/>
        <v>0</v>
      </c>
      <c r="L179" s="118">
        <f t="shared" si="45"/>
        <v>0</v>
      </c>
      <c r="M179" s="118">
        <f t="shared" si="45"/>
        <v>0</v>
      </c>
      <c r="N179" s="118">
        <f t="shared" si="45"/>
        <v>0</v>
      </c>
      <c r="O179" s="118">
        <f t="shared" si="45"/>
        <v>0</v>
      </c>
      <c r="P179" s="118">
        <f t="shared" si="45"/>
        <v>0</v>
      </c>
      <c r="Q179" s="97">
        <f>SUM(Q180:Q181)</f>
        <v>0</v>
      </c>
      <c r="R179" s="97">
        <f>SUM(R180:R181)</f>
        <v>0</v>
      </c>
      <c r="S179" s="132">
        <v>0</v>
      </c>
    </row>
    <row r="180" spans="1:19" s="101" customFormat="1" ht="9.75" hidden="1">
      <c r="A180" s="94"/>
      <c r="B180" s="88"/>
      <c r="C180" s="88">
        <v>970</v>
      </c>
      <c r="D180" s="89"/>
      <c r="E180" s="98" t="s">
        <v>270</v>
      </c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99">
        <v>0</v>
      </c>
      <c r="R180" s="120">
        <v>0</v>
      </c>
      <c r="S180" s="100">
        <v>0</v>
      </c>
    </row>
    <row r="181" spans="1:19" s="101" customFormat="1" ht="39" hidden="1">
      <c r="A181" s="94"/>
      <c r="B181" s="88"/>
      <c r="C181" s="88">
        <v>2700</v>
      </c>
      <c r="D181" s="89"/>
      <c r="E181" s="98" t="s">
        <v>268</v>
      </c>
      <c r="F181" s="119">
        <v>0</v>
      </c>
      <c r="G181" s="119">
        <v>2000</v>
      </c>
      <c r="H181" s="119"/>
      <c r="I181" s="119"/>
      <c r="J181" s="119"/>
      <c r="K181" s="119"/>
      <c r="L181" s="119"/>
      <c r="M181" s="119"/>
      <c r="N181" s="119"/>
      <c r="O181" s="119"/>
      <c r="P181" s="119"/>
      <c r="Q181" s="99">
        <v>0</v>
      </c>
      <c r="R181" s="156">
        <v>0</v>
      </c>
      <c r="S181" s="93">
        <v>0</v>
      </c>
    </row>
    <row r="182" spans="1:19" s="109" customFormat="1" ht="9" hidden="1">
      <c r="A182" s="94"/>
      <c r="B182" s="106">
        <v>80110</v>
      </c>
      <c r="C182" s="106"/>
      <c r="D182" s="107" t="s">
        <v>253</v>
      </c>
      <c r="E182" s="108" t="s">
        <v>243</v>
      </c>
      <c r="F182" s="118">
        <f aca="true" t="shared" si="46" ref="F182:P182">SUM(F184:F184)</f>
        <v>0</v>
      </c>
      <c r="G182" s="118">
        <f t="shared" si="46"/>
        <v>2000</v>
      </c>
      <c r="H182" s="118">
        <f t="shared" si="46"/>
        <v>0</v>
      </c>
      <c r="I182" s="118">
        <f t="shared" si="46"/>
        <v>0</v>
      </c>
      <c r="J182" s="118">
        <f t="shared" si="46"/>
        <v>0</v>
      </c>
      <c r="K182" s="118">
        <f t="shared" si="46"/>
        <v>0</v>
      </c>
      <c r="L182" s="118">
        <f t="shared" si="46"/>
        <v>0</v>
      </c>
      <c r="M182" s="118">
        <f t="shared" si="46"/>
        <v>0</v>
      </c>
      <c r="N182" s="118">
        <f t="shared" si="46"/>
        <v>0</v>
      </c>
      <c r="O182" s="118">
        <f t="shared" si="46"/>
        <v>0</v>
      </c>
      <c r="P182" s="118">
        <f t="shared" si="46"/>
        <v>0</v>
      </c>
      <c r="Q182" s="97">
        <f>SUM(Q183:Q185)</f>
        <v>0</v>
      </c>
      <c r="R182" s="97">
        <f>SUM(R183:R185)</f>
        <v>0</v>
      </c>
      <c r="S182" s="132">
        <v>0</v>
      </c>
    </row>
    <row r="183" spans="1:19" s="101" customFormat="1" ht="9.75" hidden="1">
      <c r="A183" s="94"/>
      <c r="B183" s="88"/>
      <c r="C183" s="88">
        <v>970</v>
      </c>
      <c r="D183" s="89"/>
      <c r="E183" s="98" t="s">
        <v>270</v>
      </c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99">
        <v>0</v>
      </c>
      <c r="R183" s="120">
        <v>0</v>
      </c>
      <c r="S183" s="100">
        <v>0</v>
      </c>
    </row>
    <row r="184" spans="1:19" s="101" customFormat="1" ht="39" hidden="1">
      <c r="A184" s="94"/>
      <c r="B184" s="88"/>
      <c r="C184" s="88">
        <v>2700</v>
      </c>
      <c r="D184" s="89"/>
      <c r="E184" s="98" t="s">
        <v>268</v>
      </c>
      <c r="F184" s="119">
        <v>0</v>
      </c>
      <c r="G184" s="119">
        <v>2000</v>
      </c>
      <c r="H184" s="119"/>
      <c r="I184" s="119"/>
      <c r="J184" s="119"/>
      <c r="K184" s="119"/>
      <c r="L184" s="119"/>
      <c r="M184" s="119"/>
      <c r="N184" s="119"/>
      <c r="O184" s="119"/>
      <c r="P184" s="119"/>
      <c r="Q184" s="99">
        <v>0</v>
      </c>
      <c r="R184" s="156">
        <v>0</v>
      </c>
      <c r="S184" s="100" t="e">
        <f aca="true" t="shared" si="47" ref="S184:S190">ROUND((R184/Q184)*100,2)</f>
        <v>#DIV/0!</v>
      </c>
    </row>
    <row r="185" spans="1:19" s="101" customFormat="1" ht="29.25" hidden="1">
      <c r="A185" s="94"/>
      <c r="B185" s="88"/>
      <c r="C185" s="88">
        <v>6290</v>
      </c>
      <c r="D185" s="89"/>
      <c r="E185" s="98" t="s">
        <v>269</v>
      </c>
      <c r="F185" s="119">
        <v>0</v>
      </c>
      <c r="G185" s="119">
        <v>2000</v>
      </c>
      <c r="H185" s="119"/>
      <c r="I185" s="119"/>
      <c r="J185" s="119"/>
      <c r="K185" s="119"/>
      <c r="L185" s="119"/>
      <c r="M185" s="119"/>
      <c r="N185" s="119"/>
      <c r="O185" s="119"/>
      <c r="P185" s="119"/>
      <c r="Q185" s="99">
        <v>0</v>
      </c>
      <c r="R185" s="156">
        <v>0</v>
      </c>
      <c r="S185" s="100" t="e">
        <f t="shared" si="47"/>
        <v>#DIV/0!</v>
      </c>
    </row>
    <row r="186" spans="1:19" s="101" customFormat="1" ht="18.75" hidden="1">
      <c r="A186" s="94"/>
      <c r="B186" s="117">
        <v>80114</v>
      </c>
      <c r="C186" s="88"/>
      <c r="D186" s="89"/>
      <c r="E186" s="96" t="s">
        <v>244</v>
      </c>
      <c r="F186" s="119"/>
      <c r="G186" s="119"/>
      <c r="H186" s="119"/>
      <c r="I186" s="119"/>
      <c r="J186" s="119"/>
      <c r="K186" s="119"/>
      <c r="L186" s="119"/>
      <c r="M186" s="127"/>
      <c r="N186" s="119"/>
      <c r="O186" s="119"/>
      <c r="P186" s="119"/>
      <c r="Q186" s="92">
        <f>SUM(Q187:Q187)</f>
        <v>0</v>
      </c>
      <c r="R186" s="92">
        <f>SUM(R187:R187)</f>
        <v>0</v>
      </c>
      <c r="S186" s="93" t="e">
        <f t="shared" si="47"/>
        <v>#DIV/0!</v>
      </c>
    </row>
    <row r="187" spans="1:19" s="101" customFormat="1" ht="9.75" hidden="1">
      <c r="A187" s="94"/>
      <c r="B187" s="88"/>
      <c r="C187" s="88">
        <v>970</v>
      </c>
      <c r="D187" s="89"/>
      <c r="E187" s="98" t="s">
        <v>270</v>
      </c>
      <c r="F187" s="119"/>
      <c r="G187" s="119"/>
      <c r="H187" s="119"/>
      <c r="I187" s="119"/>
      <c r="J187" s="119"/>
      <c r="K187" s="119"/>
      <c r="L187" s="119"/>
      <c r="M187" s="127"/>
      <c r="N187" s="119"/>
      <c r="O187" s="119"/>
      <c r="P187" s="119"/>
      <c r="Q187" s="99">
        <v>0</v>
      </c>
      <c r="R187" s="120">
        <v>0</v>
      </c>
      <c r="S187" s="100" t="e">
        <f t="shared" si="47"/>
        <v>#DIV/0!</v>
      </c>
    </row>
    <row r="188" spans="1:19" s="101" customFormat="1" ht="33.75" customHeight="1">
      <c r="A188" s="94"/>
      <c r="B188" s="88"/>
      <c r="C188" s="88">
        <v>2709</v>
      </c>
      <c r="D188" s="89"/>
      <c r="E188" s="98" t="s">
        <v>268</v>
      </c>
      <c r="F188" s="119"/>
      <c r="G188" s="119"/>
      <c r="H188" s="119"/>
      <c r="I188" s="119"/>
      <c r="J188" s="119"/>
      <c r="K188" s="119"/>
      <c r="L188" s="119"/>
      <c r="M188" s="127"/>
      <c r="N188" s="119"/>
      <c r="O188" s="119"/>
      <c r="P188" s="119"/>
      <c r="Q188" s="99">
        <v>30000</v>
      </c>
      <c r="R188" s="120">
        <v>30000</v>
      </c>
      <c r="S188" s="100">
        <f t="shared" si="47"/>
        <v>100</v>
      </c>
    </row>
    <row r="189" spans="1:19" s="135" customFormat="1" ht="12" thickBot="1">
      <c r="A189" s="478" t="s">
        <v>271</v>
      </c>
      <c r="B189" s="479"/>
      <c r="C189" s="479"/>
      <c r="D189" s="479"/>
      <c r="E189" s="480"/>
      <c r="F189" s="166"/>
      <c r="G189" s="166"/>
      <c r="H189" s="166"/>
      <c r="I189" s="166"/>
      <c r="J189" s="166"/>
      <c r="K189" s="166"/>
      <c r="L189" s="166"/>
      <c r="M189" s="167"/>
      <c r="N189" s="166"/>
      <c r="O189" s="166"/>
      <c r="P189" s="166"/>
      <c r="Q189" s="141">
        <f>SUM(Q174)</f>
        <v>134986</v>
      </c>
      <c r="R189" s="141">
        <f>SUM(R174)</f>
        <v>128991.6</v>
      </c>
      <c r="S189" s="168">
        <f t="shared" si="47"/>
        <v>95.56</v>
      </c>
    </row>
    <row r="190" spans="1:19" s="135" customFormat="1" ht="12" thickBot="1">
      <c r="A190" s="481" t="s">
        <v>336</v>
      </c>
      <c r="B190" s="482"/>
      <c r="C190" s="482"/>
      <c r="D190" s="482"/>
      <c r="E190" s="482"/>
      <c r="F190" s="169" t="e">
        <f>SUM(F99,F160,#REF!,#REF!)</f>
        <v>#REF!</v>
      </c>
      <c r="G190" s="169" t="e">
        <f>SUM(G99,G160,#REF!,#REF!)</f>
        <v>#REF!</v>
      </c>
      <c r="H190" s="169" t="e">
        <f>SUM(H99,H160,#REF!,#REF!)</f>
        <v>#REF!</v>
      </c>
      <c r="I190" s="169" t="e">
        <f>SUM(I99,I160,#REF!,#REF!)</f>
        <v>#REF!</v>
      </c>
      <c r="J190" s="169" t="e">
        <f>SUM(J99,J160,#REF!,#REF!)</f>
        <v>#REF!</v>
      </c>
      <c r="K190" s="169" t="e">
        <f>SUM(K99,K160,#REF!,#REF!)</f>
        <v>#REF!</v>
      </c>
      <c r="L190" s="169" t="e">
        <f>SUM(L99,L160,#REF!,#REF!)</f>
        <v>#REF!</v>
      </c>
      <c r="M190" s="169" t="e">
        <f>SUM(M99,M160,#REF!,#REF!)</f>
        <v>#REF!</v>
      </c>
      <c r="N190" s="169" t="e">
        <f>SUM(N99,N160,#REF!,#REF!)</f>
        <v>#REF!</v>
      </c>
      <c r="O190" s="169" t="e">
        <f>SUM(O99,O160,#REF!,#REF!)</f>
        <v>#REF!</v>
      </c>
      <c r="P190" s="169" t="e">
        <f>SUM(P99,P160,#REF!,#REF!)</f>
        <v>#REF!</v>
      </c>
      <c r="Q190" s="169">
        <f>SUM(Q99,Q110,Q130,Q135,Q160,Q168,Q189)</f>
        <v>11566347</v>
      </c>
      <c r="R190" s="169">
        <f>SUM(R99,R110,R130,R135,R160,R168,R189)</f>
        <v>11683709.379999999</v>
      </c>
      <c r="S190" s="170">
        <f t="shared" si="47"/>
        <v>101.01</v>
      </c>
    </row>
  </sheetData>
  <mergeCells count="20">
    <mergeCell ref="S3:S4"/>
    <mergeCell ref="E2:S2"/>
    <mergeCell ref="A99:E99"/>
    <mergeCell ref="Q3:Q4"/>
    <mergeCell ref="R3:R4"/>
    <mergeCell ref="A3:A4"/>
    <mergeCell ref="B3:B4"/>
    <mergeCell ref="C3:C4"/>
    <mergeCell ref="E3:E4"/>
    <mergeCell ref="A5:S6"/>
    <mergeCell ref="A160:E160"/>
    <mergeCell ref="A131:R131"/>
    <mergeCell ref="A110:E110"/>
    <mergeCell ref="A130:E130"/>
    <mergeCell ref="A135:E135"/>
    <mergeCell ref="A161:E161"/>
    <mergeCell ref="A189:E189"/>
    <mergeCell ref="A190:E190"/>
    <mergeCell ref="A169:E169"/>
    <mergeCell ref="A168:E168"/>
  </mergeCells>
  <printOptions/>
  <pageMargins left="1.3779527559055118" right="0" top="0.3937007874015748" bottom="0.7874015748031497" header="0.5118110236220472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pane xSplit="14940" topLeftCell="O1" activePane="topLeft" state="split"/>
      <selection pane="topLeft" activeCell="H13" sqref="H13"/>
      <selection pane="topRight" activeCell="O7" sqref="O7"/>
    </sheetView>
  </sheetViews>
  <sheetFormatPr defaultColWidth="9.00390625" defaultRowHeight="12.75"/>
  <cols>
    <col min="1" max="1" width="5.625" style="49" customWidth="1"/>
    <col min="2" max="2" width="4.875" style="49" bestFit="1" customWidth="1"/>
    <col min="3" max="3" width="6.25390625" style="49" bestFit="1" customWidth="1"/>
    <col min="4" max="4" width="18.875" style="49" customWidth="1"/>
    <col min="5" max="5" width="10.625" style="49" customWidth="1"/>
    <col min="6" max="6" width="11.25390625" style="54" customWidth="1"/>
    <col min="7" max="7" width="11.625" style="49" customWidth="1"/>
    <col min="8" max="8" width="11.25390625" style="288" customWidth="1"/>
    <col min="9" max="9" width="7.375" style="49" customWidth="1"/>
    <col min="10" max="10" width="8.75390625" style="49" customWidth="1"/>
    <col min="11" max="11" width="9.00390625" style="49" customWidth="1"/>
    <col min="12" max="12" width="11.00390625" style="49" customWidth="1"/>
    <col min="13" max="13" width="12.875" style="49" customWidth="1"/>
    <col min="14" max="14" width="8.875" style="49" customWidth="1"/>
    <col min="15" max="15" width="8.75390625" style="49" bestFit="1" customWidth="1"/>
    <col min="16" max="16" width="10.25390625" style="49" customWidth="1"/>
    <col min="17" max="17" width="16.75390625" style="49" customWidth="1"/>
    <col min="18" max="16384" width="9.125" style="49" customWidth="1"/>
  </cols>
  <sheetData>
    <row r="1" ht="11.25">
      <c r="M1" s="307" t="s">
        <v>326</v>
      </c>
    </row>
    <row r="2" spans="1:17" ht="11.25">
      <c r="A2" s="521" t="s">
        <v>71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</row>
    <row r="3" spans="1:17" ht="10.5" customHeight="1">
      <c r="A3" s="48"/>
      <c r="B3" s="48"/>
      <c r="C3" s="48"/>
      <c r="D3" s="48"/>
      <c r="E3" s="48"/>
      <c r="F3" s="52"/>
      <c r="G3" s="48"/>
      <c r="H3" s="286"/>
      <c r="I3" s="48"/>
      <c r="J3" s="48"/>
      <c r="K3" s="48"/>
      <c r="L3" s="48"/>
      <c r="M3" s="48"/>
      <c r="N3" s="48"/>
      <c r="O3" s="48"/>
      <c r="P3" s="48"/>
      <c r="Q3" s="7" t="s">
        <v>41</v>
      </c>
    </row>
    <row r="4" spans="1:17" s="283" customFormat="1" ht="19.5" customHeight="1">
      <c r="A4" s="522" t="s">
        <v>59</v>
      </c>
      <c r="B4" s="522" t="s">
        <v>2</v>
      </c>
      <c r="C4" s="522" t="s">
        <v>40</v>
      </c>
      <c r="D4" s="512" t="s">
        <v>75</v>
      </c>
      <c r="E4" s="512" t="s">
        <v>60</v>
      </c>
      <c r="F4" s="527" t="s">
        <v>81</v>
      </c>
      <c r="G4" s="513" t="s">
        <v>70</v>
      </c>
      <c r="H4" s="513"/>
      <c r="I4" s="513"/>
      <c r="J4" s="513"/>
      <c r="K4" s="513"/>
      <c r="L4" s="513"/>
      <c r="M4" s="513"/>
      <c r="N4" s="513"/>
      <c r="O4" s="513"/>
      <c r="P4" s="514"/>
      <c r="Q4" s="512" t="s">
        <v>64</v>
      </c>
    </row>
    <row r="5" spans="1:17" s="283" customFormat="1" ht="19.5" customHeight="1">
      <c r="A5" s="522"/>
      <c r="B5" s="522"/>
      <c r="C5" s="522"/>
      <c r="D5" s="512"/>
      <c r="E5" s="512"/>
      <c r="F5" s="528"/>
      <c r="G5" s="514" t="s">
        <v>311</v>
      </c>
      <c r="H5" s="518" t="s">
        <v>310</v>
      </c>
      <c r="I5" s="523" t="s">
        <v>275</v>
      </c>
      <c r="J5" s="512" t="s">
        <v>15</v>
      </c>
      <c r="K5" s="512"/>
      <c r="L5" s="512"/>
      <c r="M5" s="512"/>
      <c r="N5" s="512" t="s">
        <v>56</v>
      </c>
      <c r="O5" s="512" t="s">
        <v>57</v>
      </c>
      <c r="P5" s="515" t="s">
        <v>82</v>
      </c>
      <c r="Q5" s="512"/>
    </row>
    <row r="6" spans="1:17" s="283" customFormat="1" ht="29.25" customHeight="1">
      <c r="A6" s="522"/>
      <c r="B6" s="522"/>
      <c r="C6" s="522"/>
      <c r="D6" s="512"/>
      <c r="E6" s="512"/>
      <c r="F6" s="528"/>
      <c r="G6" s="514"/>
      <c r="H6" s="519"/>
      <c r="I6" s="524"/>
      <c r="J6" s="512" t="s">
        <v>83</v>
      </c>
      <c r="K6" s="512" t="s">
        <v>73</v>
      </c>
      <c r="L6" s="512" t="s">
        <v>84</v>
      </c>
      <c r="M6" s="512" t="s">
        <v>74</v>
      </c>
      <c r="N6" s="512"/>
      <c r="O6" s="512"/>
      <c r="P6" s="516"/>
      <c r="Q6" s="512"/>
    </row>
    <row r="7" spans="1:17" s="283" customFormat="1" ht="19.5" customHeight="1">
      <c r="A7" s="522"/>
      <c r="B7" s="522"/>
      <c r="C7" s="522"/>
      <c r="D7" s="512"/>
      <c r="E7" s="512"/>
      <c r="F7" s="528"/>
      <c r="G7" s="514"/>
      <c r="H7" s="519"/>
      <c r="I7" s="524"/>
      <c r="J7" s="512"/>
      <c r="K7" s="512"/>
      <c r="L7" s="512"/>
      <c r="M7" s="512"/>
      <c r="N7" s="512"/>
      <c r="O7" s="512"/>
      <c r="P7" s="516"/>
      <c r="Q7" s="512"/>
    </row>
    <row r="8" spans="1:17" s="283" customFormat="1" ht="19.5" customHeight="1">
      <c r="A8" s="522"/>
      <c r="B8" s="522"/>
      <c r="C8" s="522"/>
      <c r="D8" s="512"/>
      <c r="E8" s="512"/>
      <c r="F8" s="529"/>
      <c r="G8" s="514"/>
      <c r="H8" s="520"/>
      <c r="I8" s="525"/>
      <c r="J8" s="512"/>
      <c r="K8" s="512"/>
      <c r="L8" s="512"/>
      <c r="M8" s="512"/>
      <c r="N8" s="512"/>
      <c r="O8" s="512"/>
      <c r="P8" s="517"/>
      <c r="Q8" s="512"/>
    </row>
    <row r="9" spans="1:17" ht="7.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3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</row>
    <row r="10" spans="1:17" ht="55.5" customHeight="1">
      <c r="A10" s="55" t="s">
        <v>10</v>
      </c>
      <c r="B10" s="56">
        <v>900</v>
      </c>
      <c r="C10" s="56">
        <v>90001</v>
      </c>
      <c r="D10" s="51" t="s">
        <v>179</v>
      </c>
      <c r="E10" s="57">
        <v>15500000</v>
      </c>
      <c r="F10" s="57">
        <v>114005</v>
      </c>
      <c r="G10" s="57">
        <v>41700</v>
      </c>
      <c r="H10" s="287">
        <v>41150</v>
      </c>
      <c r="I10" s="249">
        <f aca="true" t="shared" si="0" ref="I10:I21">ROUND((H10/G10)*100,2)</f>
        <v>98.68</v>
      </c>
      <c r="J10" s="57">
        <v>41700</v>
      </c>
      <c r="K10" s="57"/>
      <c r="L10" s="58" t="s">
        <v>65</v>
      </c>
      <c r="M10" s="57"/>
      <c r="N10" s="57">
        <v>4550000</v>
      </c>
      <c r="O10" s="57">
        <v>6244295</v>
      </c>
      <c r="P10" s="57">
        <v>4550000</v>
      </c>
      <c r="Q10" s="56" t="s">
        <v>178</v>
      </c>
    </row>
    <row r="11" spans="1:17" ht="93.75" customHeight="1">
      <c r="A11" s="55" t="s">
        <v>11</v>
      </c>
      <c r="B11" s="56">
        <v>900</v>
      </c>
      <c r="C11" s="56">
        <v>90001</v>
      </c>
      <c r="D11" s="51" t="s">
        <v>180</v>
      </c>
      <c r="E11" s="57">
        <v>10100000</v>
      </c>
      <c r="F11" s="57">
        <v>121317</v>
      </c>
      <c r="G11" s="57">
        <v>79200</v>
      </c>
      <c r="H11" s="287">
        <v>77961.75</v>
      </c>
      <c r="I11" s="249">
        <f t="shared" si="0"/>
        <v>98.44</v>
      </c>
      <c r="J11" s="57">
        <v>79200</v>
      </c>
      <c r="K11" s="57"/>
      <c r="L11" s="58" t="s">
        <v>65</v>
      </c>
      <c r="M11" s="57"/>
      <c r="N11" s="57">
        <v>3960000</v>
      </c>
      <c r="O11" s="57">
        <v>3989483</v>
      </c>
      <c r="P11" s="57">
        <v>1950000</v>
      </c>
      <c r="Q11" s="56" t="s">
        <v>178</v>
      </c>
    </row>
    <row r="12" spans="1:17" ht="45">
      <c r="A12" s="55" t="s">
        <v>12</v>
      </c>
      <c r="B12" s="56">
        <v>900</v>
      </c>
      <c r="C12" s="56">
        <v>90001</v>
      </c>
      <c r="D12" s="51" t="s">
        <v>181</v>
      </c>
      <c r="E12" s="57">
        <v>15100000</v>
      </c>
      <c r="F12" s="57">
        <v>73000</v>
      </c>
      <c r="G12" s="57">
        <v>96500</v>
      </c>
      <c r="H12" s="287">
        <v>95354.75</v>
      </c>
      <c r="I12" s="249">
        <f t="shared" si="0"/>
        <v>98.81</v>
      </c>
      <c r="J12" s="57">
        <v>96500</v>
      </c>
      <c r="K12" s="57"/>
      <c r="L12" s="58" t="s">
        <v>65</v>
      </c>
      <c r="M12" s="57"/>
      <c r="N12" s="57">
        <v>3460000</v>
      </c>
      <c r="O12" s="57">
        <v>5910500</v>
      </c>
      <c r="P12" s="57">
        <v>5560000</v>
      </c>
      <c r="Q12" s="56" t="s">
        <v>178</v>
      </c>
    </row>
    <row r="13" spans="1:17" ht="94.5" customHeight="1">
      <c r="A13" s="55" t="s">
        <v>1</v>
      </c>
      <c r="B13" s="56">
        <v>900</v>
      </c>
      <c r="C13" s="56">
        <v>90001</v>
      </c>
      <c r="D13" s="51" t="s">
        <v>182</v>
      </c>
      <c r="E13" s="57">
        <v>7900000</v>
      </c>
      <c r="F13" s="57">
        <v>38061</v>
      </c>
      <c r="G13" s="57">
        <v>42400</v>
      </c>
      <c r="H13" s="287">
        <v>41924.8</v>
      </c>
      <c r="I13" s="249">
        <f t="shared" si="0"/>
        <v>98.88</v>
      </c>
      <c r="J13" s="57">
        <v>42400</v>
      </c>
      <c r="K13" s="57"/>
      <c r="L13" s="58" t="s">
        <v>65</v>
      </c>
      <c r="M13" s="57"/>
      <c r="N13" s="57">
        <v>2370000</v>
      </c>
      <c r="O13" s="57">
        <v>3079539</v>
      </c>
      <c r="P13" s="57">
        <v>2370000</v>
      </c>
      <c r="Q13" s="56" t="s">
        <v>178</v>
      </c>
    </row>
    <row r="14" spans="1:17" ht="59.25" customHeight="1">
      <c r="A14" s="55" t="s">
        <v>16</v>
      </c>
      <c r="B14" s="56">
        <v>801</v>
      </c>
      <c r="C14" s="56">
        <v>80101</v>
      </c>
      <c r="D14" s="51" t="s">
        <v>357</v>
      </c>
      <c r="E14" s="57">
        <v>850000</v>
      </c>
      <c r="F14" s="57">
        <v>4000</v>
      </c>
      <c r="G14" s="57">
        <v>32000</v>
      </c>
      <c r="H14" s="287">
        <v>16200</v>
      </c>
      <c r="I14" s="249">
        <f t="shared" si="0"/>
        <v>50.63</v>
      </c>
      <c r="J14" s="57">
        <v>32000</v>
      </c>
      <c r="K14" s="57"/>
      <c r="L14" s="58" t="s">
        <v>65</v>
      </c>
      <c r="M14" s="57"/>
      <c r="N14" s="57">
        <v>814000</v>
      </c>
      <c r="O14" s="57"/>
      <c r="P14" s="57"/>
      <c r="Q14" s="56" t="s">
        <v>178</v>
      </c>
    </row>
    <row r="15" spans="1:17" ht="41.25" customHeight="1">
      <c r="A15" s="55" t="s">
        <v>19</v>
      </c>
      <c r="B15" s="56">
        <v>750</v>
      </c>
      <c r="C15" s="56">
        <v>75023</v>
      </c>
      <c r="D15" s="51" t="s">
        <v>191</v>
      </c>
      <c r="E15" s="57">
        <v>80000</v>
      </c>
      <c r="F15" s="57">
        <v>40953</v>
      </c>
      <c r="G15" s="57">
        <v>10000</v>
      </c>
      <c r="H15" s="287">
        <v>9983.99</v>
      </c>
      <c r="I15" s="249">
        <f t="shared" si="0"/>
        <v>99.84</v>
      </c>
      <c r="J15" s="57">
        <v>10000</v>
      </c>
      <c r="K15" s="57"/>
      <c r="L15" s="58" t="s">
        <v>65</v>
      </c>
      <c r="M15" s="57"/>
      <c r="N15" s="57">
        <v>29047</v>
      </c>
      <c r="O15" s="57"/>
      <c r="P15" s="57"/>
      <c r="Q15" s="56" t="s">
        <v>178</v>
      </c>
    </row>
    <row r="16" spans="1:17" ht="42" customHeight="1">
      <c r="A16" s="55" t="s">
        <v>22</v>
      </c>
      <c r="B16" s="56">
        <v>750</v>
      </c>
      <c r="C16" s="56">
        <v>75023</v>
      </c>
      <c r="D16" s="51" t="s">
        <v>183</v>
      </c>
      <c r="E16" s="57">
        <v>60000</v>
      </c>
      <c r="F16" s="57">
        <v>25586</v>
      </c>
      <c r="G16" s="57">
        <v>20000</v>
      </c>
      <c r="H16" s="287">
        <v>6766.84</v>
      </c>
      <c r="I16" s="249">
        <f t="shared" si="0"/>
        <v>33.83</v>
      </c>
      <c r="J16" s="57">
        <v>20000</v>
      </c>
      <c r="K16" s="57"/>
      <c r="L16" s="58" t="s">
        <v>65</v>
      </c>
      <c r="M16" s="57"/>
      <c r="N16" s="57">
        <v>14414</v>
      </c>
      <c r="O16" s="57"/>
      <c r="P16" s="57"/>
      <c r="Q16" s="56" t="s">
        <v>178</v>
      </c>
    </row>
    <row r="17" spans="1:17" ht="56.25" customHeight="1">
      <c r="A17" s="55" t="s">
        <v>28</v>
      </c>
      <c r="B17" s="56">
        <v>851</v>
      </c>
      <c r="C17" s="56">
        <v>85121</v>
      </c>
      <c r="D17" s="51" t="s">
        <v>358</v>
      </c>
      <c r="E17" s="57">
        <v>1500000</v>
      </c>
      <c r="F17" s="57">
        <v>5500</v>
      </c>
      <c r="G17" s="57">
        <v>40000</v>
      </c>
      <c r="H17" s="287">
        <v>50.7</v>
      </c>
      <c r="I17" s="249">
        <f t="shared" si="0"/>
        <v>0.13</v>
      </c>
      <c r="J17" s="57">
        <v>40000</v>
      </c>
      <c r="K17" s="57"/>
      <c r="L17" s="58" t="s">
        <v>65</v>
      </c>
      <c r="M17" s="57"/>
      <c r="N17" s="57">
        <v>1000000</v>
      </c>
      <c r="O17" s="57">
        <v>454500</v>
      </c>
      <c r="P17" s="57"/>
      <c r="Q17" s="56" t="s">
        <v>178</v>
      </c>
    </row>
    <row r="18" spans="1:17" ht="45.75" customHeight="1">
      <c r="A18" s="55" t="s">
        <v>46</v>
      </c>
      <c r="B18" s="56">
        <v>801</v>
      </c>
      <c r="C18" s="56">
        <v>80101</v>
      </c>
      <c r="D18" s="51" t="s">
        <v>190</v>
      </c>
      <c r="E18" s="57">
        <v>1200000</v>
      </c>
      <c r="F18" s="57">
        <v>0</v>
      </c>
      <c r="G18" s="57">
        <v>32000</v>
      </c>
      <c r="H18" s="287">
        <v>0</v>
      </c>
      <c r="I18" s="249">
        <f t="shared" si="0"/>
        <v>0</v>
      </c>
      <c r="J18" s="57">
        <v>32000</v>
      </c>
      <c r="K18" s="57"/>
      <c r="L18" s="58" t="s">
        <v>65</v>
      </c>
      <c r="M18" s="57"/>
      <c r="N18" s="57">
        <v>200000</v>
      </c>
      <c r="O18" s="57">
        <v>168000</v>
      </c>
      <c r="P18" s="57">
        <v>800000</v>
      </c>
      <c r="Q18" s="56" t="s">
        <v>178</v>
      </c>
    </row>
    <row r="19" spans="1:17" ht="44.25" customHeight="1">
      <c r="A19" s="55" t="s">
        <v>100</v>
      </c>
      <c r="B19" s="56">
        <v>801</v>
      </c>
      <c r="C19" s="56">
        <v>80101</v>
      </c>
      <c r="D19" s="51" t="s">
        <v>195</v>
      </c>
      <c r="E19" s="57">
        <v>280000</v>
      </c>
      <c r="F19" s="57">
        <v>20000</v>
      </c>
      <c r="G19" s="57">
        <v>8000</v>
      </c>
      <c r="H19" s="287">
        <v>0</v>
      </c>
      <c r="I19" s="249">
        <f t="shared" si="0"/>
        <v>0</v>
      </c>
      <c r="J19" s="57">
        <v>8000</v>
      </c>
      <c r="K19" s="57"/>
      <c r="L19" s="58" t="s">
        <v>65</v>
      </c>
      <c r="M19" s="57"/>
      <c r="N19" s="57">
        <v>200000</v>
      </c>
      <c r="O19" s="57">
        <v>52000</v>
      </c>
      <c r="P19" s="57"/>
      <c r="Q19" s="63" t="s">
        <v>194</v>
      </c>
    </row>
    <row r="20" spans="1:17" ht="42.75" customHeight="1">
      <c r="A20" s="55" t="s">
        <v>149</v>
      </c>
      <c r="B20" s="56">
        <v>400</v>
      </c>
      <c r="C20" s="56">
        <v>40002</v>
      </c>
      <c r="D20" s="51" t="s">
        <v>197</v>
      </c>
      <c r="E20" s="57">
        <v>150000</v>
      </c>
      <c r="F20" s="57">
        <v>0</v>
      </c>
      <c r="G20" s="57">
        <v>15000</v>
      </c>
      <c r="H20" s="287">
        <v>4148</v>
      </c>
      <c r="I20" s="249">
        <f t="shared" si="0"/>
        <v>27.65</v>
      </c>
      <c r="J20" s="57">
        <v>15000</v>
      </c>
      <c r="K20" s="57"/>
      <c r="L20" s="58" t="s">
        <v>65</v>
      </c>
      <c r="M20" s="57"/>
      <c r="N20" s="57">
        <v>135000</v>
      </c>
      <c r="O20" s="57"/>
      <c r="P20" s="57"/>
      <c r="Q20" s="56" t="s">
        <v>178</v>
      </c>
    </row>
    <row r="21" spans="1:17" ht="22.5" customHeight="1">
      <c r="A21" s="526" t="s">
        <v>356</v>
      </c>
      <c r="B21" s="526"/>
      <c r="C21" s="526"/>
      <c r="D21" s="526"/>
      <c r="E21" s="57">
        <f>SUM(E10:E20)</f>
        <v>52720000</v>
      </c>
      <c r="F21" s="57">
        <f aca="true" t="shared" si="1" ref="F21:P21">SUM(F10:F20)</f>
        <v>442422</v>
      </c>
      <c r="G21" s="57">
        <f t="shared" si="1"/>
        <v>416800</v>
      </c>
      <c r="H21" s="287">
        <f t="shared" si="1"/>
        <v>293540.83</v>
      </c>
      <c r="I21" s="249">
        <f t="shared" si="0"/>
        <v>70.43</v>
      </c>
      <c r="J21" s="57">
        <f t="shared" si="1"/>
        <v>416800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7">
        <f t="shared" si="1"/>
        <v>16732461</v>
      </c>
      <c r="O21" s="57">
        <f t="shared" si="1"/>
        <v>19898317</v>
      </c>
      <c r="P21" s="57">
        <f t="shared" si="1"/>
        <v>15230000</v>
      </c>
      <c r="Q21" s="57"/>
    </row>
  </sheetData>
  <mergeCells count="21">
    <mergeCell ref="A21:D21"/>
    <mergeCell ref="J5:M5"/>
    <mergeCell ref="J6:J8"/>
    <mergeCell ref="K6:K8"/>
    <mergeCell ref="L6:L8"/>
    <mergeCell ref="M6:M8"/>
    <mergeCell ref="F4:F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O5:O8"/>
    <mergeCell ref="G4:P4"/>
    <mergeCell ref="P5:P8"/>
    <mergeCell ref="H5:H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ht="12.75">
      <c r="K1" s="308" t="s">
        <v>327</v>
      </c>
    </row>
    <row r="2" spans="1:13" ht="18">
      <c r="A2" s="535" t="s">
        <v>102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13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 t="s">
        <v>41</v>
      </c>
    </row>
    <row r="4" spans="1:13" s="285" customFormat="1" ht="19.5" customHeight="1">
      <c r="A4" s="536" t="s">
        <v>59</v>
      </c>
      <c r="B4" s="536" t="s">
        <v>2</v>
      </c>
      <c r="C4" s="536" t="s">
        <v>40</v>
      </c>
      <c r="D4" s="531" t="s">
        <v>103</v>
      </c>
      <c r="E4" s="531" t="s">
        <v>60</v>
      </c>
      <c r="F4" s="531" t="s">
        <v>70</v>
      </c>
      <c r="G4" s="531"/>
      <c r="H4" s="531"/>
      <c r="I4" s="531"/>
      <c r="J4" s="531"/>
      <c r="K4" s="531"/>
      <c r="L4" s="531"/>
      <c r="M4" s="531" t="s">
        <v>64</v>
      </c>
    </row>
    <row r="5" spans="1:13" s="285" customFormat="1" ht="19.5" customHeight="1">
      <c r="A5" s="536"/>
      <c r="B5" s="536"/>
      <c r="C5" s="536"/>
      <c r="D5" s="531"/>
      <c r="E5" s="531"/>
      <c r="F5" s="531" t="s">
        <v>312</v>
      </c>
      <c r="G5" s="532" t="s">
        <v>313</v>
      </c>
      <c r="H5" s="532" t="s">
        <v>275</v>
      </c>
      <c r="I5" s="531" t="s">
        <v>15</v>
      </c>
      <c r="J5" s="531"/>
      <c r="K5" s="531"/>
      <c r="L5" s="531"/>
      <c r="M5" s="531"/>
    </row>
    <row r="6" spans="1:13" s="285" customFormat="1" ht="29.25" customHeight="1">
      <c r="A6" s="536"/>
      <c r="B6" s="536"/>
      <c r="C6" s="536"/>
      <c r="D6" s="531"/>
      <c r="E6" s="531"/>
      <c r="F6" s="531"/>
      <c r="G6" s="533"/>
      <c r="H6" s="533"/>
      <c r="I6" s="531" t="s">
        <v>83</v>
      </c>
      <c r="J6" s="531" t="s">
        <v>73</v>
      </c>
      <c r="K6" s="531" t="s">
        <v>85</v>
      </c>
      <c r="L6" s="531" t="s">
        <v>74</v>
      </c>
      <c r="M6" s="531"/>
    </row>
    <row r="7" spans="1:13" s="285" customFormat="1" ht="19.5" customHeight="1">
      <c r="A7" s="536"/>
      <c r="B7" s="536"/>
      <c r="C7" s="536"/>
      <c r="D7" s="531"/>
      <c r="E7" s="531"/>
      <c r="F7" s="531"/>
      <c r="G7" s="533"/>
      <c r="H7" s="533"/>
      <c r="I7" s="531"/>
      <c r="J7" s="531"/>
      <c r="K7" s="531"/>
      <c r="L7" s="531"/>
      <c r="M7" s="531"/>
    </row>
    <row r="8" spans="1:13" s="285" customFormat="1" ht="19.5" customHeight="1">
      <c r="A8" s="536"/>
      <c r="B8" s="536"/>
      <c r="C8" s="536"/>
      <c r="D8" s="531"/>
      <c r="E8" s="531"/>
      <c r="F8" s="531"/>
      <c r="G8" s="534"/>
      <c r="H8" s="534"/>
      <c r="I8" s="531"/>
      <c r="J8" s="531"/>
      <c r="K8" s="531"/>
      <c r="L8" s="531"/>
      <c r="M8" s="531"/>
    </row>
    <row r="9" spans="1:13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ht="51" customHeight="1">
      <c r="A10" s="26" t="s">
        <v>10</v>
      </c>
      <c r="B10" s="13">
        <v>900</v>
      </c>
      <c r="C10" s="13">
        <v>90015</v>
      </c>
      <c r="D10" s="46" t="s">
        <v>193</v>
      </c>
      <c r="E10" s="320">
        <v>45000</v>
      </c>
      <c r="F10" s="320">
        <v>45000</v>
      </c>
      <c r="G10" s="320">
        <v>42684.81</v>
      </c>
      <c r="H10" s="249">
        <f>ROUND((G10/F10)*100,2)</f>
        <v>94.86</v>
      </c>
      <c r="I10" s="320">
        <v>45000</v>
      </c>
      <c r="J10" s="13"/>
      <c r="K10" s="29" t="s">
        <v>65</v>
      </c>
      <c r="L10" s="13"/>
      <c r="M10" s="13" t="s">
        <v>178</v>
      </c>
    </row>
    <row r="11" spans="1:13" ht="51">
      <c r="A11" s="27" t="s">
        <v>11</v>
      </c>
      <c r="B11" s="14">
        <v>852</v>
      </c>
      <c r="C11" s="14">
        <v>85295</v>
      </c>
      <c r="D11" s="30" t="s">
        <v>353</v>
      </c>
      <c r="E11" s="319">
        <v>4786</v>
      </c>
      <c r="F11" s="319">
        <v>4786</v>
      </c>
      <c r="G11" s="319">
        <v>4786</v>
      </c>
      <c r="H11" s="249">
        <f>ROUND((G11/F11)*100,2)</f>
        <v>100</v>
      </c>
      <c r="I11" s="319">
        <v>4786</v>
      </c>
      <c r="J11" s="14"/>
      <c r="K11" s="30" t="s">
        <v>65</v>
      </c>
      <c r="L11" s="14"/>
      <c r="M11" s="14" t="s">
        <v>354</v>
      </c>
    </row>
    <row r="12" spans="1:13" ht="51">
      <c r="A12" s="27"/>
      <c r="B12" s="14"/>
      <c r="C12" s="14"/>
      <c r="D12" s="14"/>
      <c r="E12" s="319"/>
      <c r="F12" s="319"/>
      <c r="G12" s="319"/>
      <c r="H12" s="249"/>
      <c r="I12" s="319"/>
      <c r="J12" s="14"/>
      <c r="K12" s="31" t="s">
        <v>65</v>
      </c>
      <c r="L12" s="14"/>
      <c r="M12" s="14"/>
    </row>
    <row r="13" spans="1:13" ht="51">
      <c r="A13" s="27"/>
      <c r="B13" s="14"/>
      <c r="C13" s="14"/>
      <c r="D13" s="14"/>
      <c r="E13" s="319"/>
      <c r="F13" s="319"/>
      <c r="G13" s="319"/>
      <c r="H13" s="249"/>
      <c r="I13" s="319"/>
      <c r="J13" s="14"/>
      <c r="K13" s="31" t="s">
        <v>65</v>
      </c>
      <c r="L13" s="14"/>
      <c r="M13" s="14"/>
    </row>
    <row r="14" spans="1:13" ht="22.5" customHeight="1">
      <c r="A14" s="530" t="s">
        <v>355</v>
      </c>
      <c r="B14" s="530"/>
      <c r="C14" s="530"/>
      <c r="D14" s="530"/>
      <c r="E14" s="321">
        <f aca="true" t="shared" si="0" ref="E14:L14">SUM(E10:E13)</f>
        <v>49786</v>
      </c>
      <c r="F14" s="321">
        <f t="shared" si="0"/>
        <v>49786</v>
      </c>
      <c r="G14" s="321">
        <f t="shared" si="0"/>
        <v>47470.81</v>
      </c>
      <c r="H14" s="249">
        <f>ROUND((G14/F14)*100,2)</f>
        <v>95.35</v>
      </c>
      <c r="I14" s="321">
        <f t="shared" si="0"/>
        <v>49786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35" t="s">
        <v>45</v>
      </c>
    </row>
  </sheetData>
  <mergeCells count="17">
    <mergeCell ref="A2:M2"/>
    <mergeCell ref="A4:A8"/>
    <mergeCell ref="B4:B8"/>
    <mergeCell ref="C4:C8"/>
    <mergeCell ref="D4:D8"/>
    <mergeCell ref="F4:L4"/>
    <mergeCell ref="M4:M8"/>
    <mergeCell ref="E4:E8"/>
    <mergeCell ref="A14:D14"/>
    <mergeCell ref="F5:F8"/>
    <mergeCell ref="I5:L5"/>
    <mergeCell ref="I6:I8"/>
    <mergeCell ref="G5:G8"/>
    <mergeCell ref="H5:H8"/>
    <mergeCell ref="J6:J8"/>
    <mergeCell ref="K6:K8"/>
    <mergeCell ref="L6:L8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3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2008-03-14T06:05:16Z</cp:lastPrinted>
  <dcterms:created xsi:type="dcterms:W3CDTF">1998-12-09T13:02:10Z</dcterms:created>
  <dcterms:modified xsi:type="dcterms:W3CDTF">2008-03-14T07:02:31Z</dcterms:modified>
  <cp:category/>
  <cp:version/>
  <cp:contentType/>
  <cp:contentStatus/>
</cp:coreProperties>
</file>