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1" activeTab="0"/>
  </bookViews>
  <sheets>
    <sheet name="ZAŁ 7" sheetId="1" r:id="rId1"/>
    <sheet name="ZAŁ 3" sheetId="2" r:id="rId2"/>
    <sheet name="ZAŁ 1" sheetId="3" r:id="rId3"/>
    <sheet name="ZAŁ 5" sheetId="4" r:id="rId4"/>
    <sheet name="ZAŁ 6" sheetId="5" r:id="rId5"/>
    <sheet name="ZAŁ 2" sheetId="6" r:id="rId6"/>
  </sheets>
  <definedNames>
    <definedName name="_xlnm.Print_Titles" localSheetId="2">'ZAŁ 1'!$3:$4</definedName>
    <definedName name="_xlnm.Print_Titles" localSheetId="5">'ZAŁ 2'!$3:$8</definedName>
    <definedName name="_xlnm.Print_Titles" localSheetId="3">'ZAŁ 5'!$4:$6</definedName>
  </definedNames>
  <calcPr fullCalcOnLoad="1"/>
</workbook>
</file>

<file path=xl/sharedStrings.xml><?xml version="1.0" encoding="utf-8"?>
<sst xmlns="http://schemas.openxmlformats.org/spreadsheetml/2006/main" count="546" uniqueCount="312">
  <si>
    <t>Kwota planu</t>
  </si>
  <si>
    <t xml:space="preserve">% 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</si>
  <si>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</si>
  <si>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</si>
  <si>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903, § 952)</t>
  </si>
  <si>
    <t>1.2.</t>
  </si>
  <si>
    <t>pozostałe kredyty i pożyczki (§ 903, § 952)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</si>
  <si>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</si>
  <si>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</si>
  <si>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</si>
  <si>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</si>
  <si>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</si>
  <si>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</si>
  <si>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7.</t>
  </si>
  <si>
    <t>Inne źródła  (§ 955 i § 994)</t>
  </si>
  <si>
    <t>7.1.</t>
  </si>
  <si>
    <t>7.2.</t>
  </si>
  <si>
    <t>Przychody z lokat (§ 994)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</si>
  <si>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</si>
  <si>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</si>
  <si>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</si>
  <si>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</si>
  <si>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</si>
  <si>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</si>
  <si>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</si>
  <si>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</si>
  <si>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</si>
  <si>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</si>
  <si>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</si>
  <si>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</si>
  <si>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</si>
  <si>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Wpływy z innych lokalnych opłat pobieranych przez jednostki samorządu terytorialnego na podstawie odrębnych ustaw</t>
  </si>
  <si>
    <t>Dotacje celowe otrzymane z budżetu państwa na realizację inwestycji i zakupów inwestycyjnych własnych gmin (zwiazków gmin)</t>
  </si>
  <si>
    <t>IV. DOTACJE CELOWE OTRZYMANE Z BUDŻETU PAŃSTWA NA ZADANIA WŁASNE</t>
  </si>
  <si>
    <t>V. ŚRODKI NA DOFINANSOWANIE ZADAŃ WŁASNYCH J.S.T. POZYSKANE Z INNYCH ŹRÓDEŁ</t>
  </si>
  <si>
    <t>Działalność usługowa</t>
  </si>
  <si>
    <t>Promocja jednostek samorządu terytorialnego</t>
  </si>
  <si>
    <t>Zwalczanie narkomanii</t>
  </si>
  <si>
    <t>Ośrodki wsparcia</t>
  </si>
  <si>
    <t>Gospodarka odpadami</t>
  </si>
  <si>
    <t>Wpływy z opłaty administracyjnej za czynności urzędowe</t>
  </si>
  <si>
    <t xml:space="preserve">Wpływy z oplat za zezwolenia na sprzedaż alkoholu </t>
  </si>
  <si>
    <t>Świadczenia rodzinne zaliczka alimentacyjna oraz składki na ubezpieczenia emerytalne i rentowe z ubezpieczenia społecznego</t>
  </si>
  <si>
    <t xml:space="preserve">Wpływy z różnych dochodów </t>
  </si>
  <si>
    <t>Pomoc materialna dla uczniów</t>
  </si>
  <si>
    <t>Oczyszczanie miast i wsi</t>
  </si>
  <si>
    <t>Dotacje otrzymane z funduszy celowych na finansowanie lub dofinansowanie kosztówrealizacji inwestycji i zakupów inwestycyjnych jednostek sektora finansów publicznych</t>
  </si>
  <si>
    <t>Dotacje celowe otrzymane z budżetu państwa na realizację własnych zadań bieżących gmin</t>
  </si>
  <si>
    <t>Dokształcanie i doskonalenie nauczycieli</t>
  </si>
  <si>
    <t>Dotacje celowe otrzymane z budżetu państwa na zadania bieżące realizowane przez gminę na podstawie porozumień z organami  administracji rządowej</t>
  </si>
  <si>
    <t>Dział</t>
  </si>
  <si>
    <t>Wyszczególnienie</t>
  </si>
  <si>
    <t>Rolnictwo i łowiectwo</t>
  </si>
  <si>
    <t>Rolnictwo ekologiczne</t>
  </si>
  <si>
    <t>Izby rolnicze</t>
  </si>
  <si>
    <t>Pozostała działalność</t>
  </si>
  <si>
    <t>Wytwarzanie i zaopatrywanie w energię elektryczną, gaz i wodę</t>
  </si>
  <si>
    <t>Dostarczanie wody</t>
  </si>
  <si>
    <t>Transport i łączność</t>
  </si>
  <si>
    <t>Drogi publiczne gminne</t>
  </si>
  <si>
    <t>Plany zagospodarowania przestrzennego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</si>
  <si>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</si>
  <si>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</si>
  <si>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</si>
  <si>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</si>
  <si>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</si>
  <si>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</si>
  <si>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</si>
  <si>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</si>
  <si>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</si>
  <si>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Oświata i wychowanie</t>
  </si>
  <si>
    <t>Szkoły podstawowe</t>
  </si>
  <si>
    <t>Ochrona zdrowia</t>
  </si>
  <si>
    <t>Lecznictwo ambulatoryjne</t>
  </si>
  <si>
    <t>Przeciwdziałanie alkoholizmowi</t>
  </si>
  <si>
    <t>Dodatki mieszkaniowe</t>
  </si>
  <si>
    <t>Ośrodki pomocy społecznej</t>
  </si>
  <si>
    <t>Usługi opiekuńcze i specjalistyczne usługi opiekuńcze</t>
  </si>
  <si>
    <t>Powiatowe urzędy pracy</t>
  </si>
  <si>
    <t>Gospodarka komunalna i ochrona środowiska</t>
  </si>
  <si>
    <t>Gospodarka ściekowa i ochrona wód</t>
  </si>
  <si>
    <t>Oświetlenie ulic,placów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</si>
  <si>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</si>
  <si>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</si>
  <si>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</si>
  <si>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</si>
  <si>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</si>
  <si>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</si>
  <si>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Ogółem</t>
  </si>
  <si>
    <t>Wybory do rad gmin, rad powiatów i sejmików województw, wybory wójtów, burmistrzów i prezydentów miast oraz referenda gminne, powiatowe i wojewódzkie</t>
  </si>
  <si>
    <t>Gimnazja</t>
  </si>
  <si>
    <t>Edukacyjna opieka wychowawcza</t>
  </si>
  <si>
    <t>Świetlice szkolne</t>
  </si>
  <si>
    <t>Przedszkola</t>
  </si>
  <si>
    <t>Usuwanie skutków klęsk żywiołowych</t>
  </si>
  <si>
    <t>Pozostałe odsetki</t>
  </si>
  <si>
    <t>%</t>
  </si>
  <si>
    <t>Razem</t>
  </si>
  <si>
    <t>Dotacje</t>
  </si>
  <si>
    <t>Obsługa długu</t>
  </si>
  <si>
    <t>w tym:</t>
  </si>
  <si>
    <t>bieżące</t>
  </si>
  <si>
    <t>majątkowe</t>
  </si>
  <si>
    <t>Wydatki</t>
  </si>
  <si>
    <t>Rozdz.</t>
  </si>
  <si>
    <t>I. Wydatki na zadania własne</t>
  </si>
  <si>
    <t xml:space="preserve">Wykonanie </t>
  </si>
  <si>
    <t>Plan</t>
  </si>
  <si>
    <t>Wykonanie</t>
  </si>
  <si>
    <t>Załącznik Nr 3</t>
  </si>
  <si>
    <t>Lp.</t>
  </si>
  <si>
    <t>Przychody</t>
  </si>
  <si>
    <t>1.</t>
  </si>
  <si>
    <t>Nadwyżka z lat ubiegłych (§ 957)</t>
  </si>
  <si>
    <t>2.</t>
  </si>
  <si>
    <t>3.</t>
  </si>
  <si>
    <t>4.</t>
  </si>
  <si>
    <t>5.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</si>
  <si>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</si>
  <si>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</si>
  <si>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</si>
  <si>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</si>
  <si>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Razem rozchody</t>
  </si>
  <si>
    <t>w zł</t>
  </si>
  <si>
    <t>PLAN</t>
  </si>
  <si>
    <t>przychodów i wydatków funduszy celowych</t>
  </si>
  <si>
    <t>Dział rozdział</t>
  </si>
  <si>
    <t>Nazwa funduszu</t>
  </si>
  <si>
    <t>Stan na początek roku</t>
  </si>
  <si>
    <t>Kwota przychodów</t>
  </si>
  <si>
    <t>Kwota wydatków</t>
  </si>
  <si>
    <t>900-90011</t>
  </si>
  <si>
    <t>Gminny Fundusz Ochrony Środowiska i Gospodarki Wodnej</t>
  </si>
  <si>
    <t>WYKAZ</t>
  </si>
  <si>
    <t>Podmiot otrzymujący</t>
  </si>
  <si>
    <t>Kwota dotacji</t>
  </si>
  <si>
    <t>Przeznaczenie dotacji (cel publiczny)</t>
  </si>
  <si>
    <t>Starostwo Powiatowe w Skarżysku - Kamiennej</t>
  </si>
  <si>
    <t>Dowóz uczniów niepełnosprawnych do Zespołu Placówek specjalnych dla Niepełnosprawnych Ruchowo w Skarżysku - Kamiennej</t>
  </si>
  <si>
    <t>Dział klasy-fikacji</t>
  </si>
  <si>
    <t>Źródło dochodów (paragrafy klasyfikacji)</t>
  </si>
  <si>
    <t>Treść</t>
  </si>
  <si>
    <t>% wyk.</t>
  </si>
  <si>
    <t>dochody związane z realizacją zadań administracji rządowej i innych zadań zleconych ustawami</t>
  </si>
  <si>
    <t>dochody związane z realizacją zadań z zakresu administracji rządowej wykonywanych na podstawie porozumień z organami administracji rządowej</t>
  </si>
  <si>
    <t>dochody związane z realizacją zadań wynikających z porozumień między jednostkami samorządu terytorialnego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</si>
  <si>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</si>
  <si>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</si>
  <si>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</si>
  <si>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</si>
  <si>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</si>
  <si>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</si>
  <si>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</si>
  <si>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</si>
  <si>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</si>
  <si>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</si>
  <si>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</si>
  <si>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</si>
  <si>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</si>
  <si>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>Wpływy z usług</t>
  </si>
  <si>
    <t>Gospodarka mieszkaniowa</t>
  </si>
  <si>
    <t>Gospodarka gruntami i nieruchomościami</t>
  </si>
  <si>
    <t>Wpływ z opłat za zarząd, użytkowanie i użytkowanie wieczyste nieruchomości</t>
  </si>
  <si>
    <t xml:space="preserve">Pozostała działalność </t>
  </si>
  <si>
    <t>Wpływy z różnych opłat (odpady komunalne)</t>
  </si>
  <si>
    <t>Wpływy z różnych dochodów</t>
  </si>
  <si>
    <t>Otrzymane spadki, zapisy i darowizny w postaci pieniężnej</t>
  </si>
  <si>
    <t>Odsetki od nieterminowych wpłat z tytułu podatków i opłat</t>
  </si>
  <si>
    <t>Podatek od nieruchomości</t>
  </si>
  <si>
    <t>Podatek rolny</t>
  </si>
  <si>
    <t>Podatek leśny</t>
  </si>
  <si>
    <t>Podatek od czynności cywilnoprawnych</t>
  </si>
  <si>
    <t>Wpływy z opłaty skarbowej</t>
  </si>
  <si>
    <t>Różne rozliczenia</t>
  </si>
  <si>
    <t>Różne rozliczenia finansowe</t>
  </si>
  <si>
    <t>Zespoły obsługi ekonomiczno-administracyjnej szkół</t>
  </si>
  <si>
    <t>Wpływy z usług (odpłatność za żywienie)</t>
  </si>
  <si>
    <t xml:space="preserve">RAZEM DOCHODY WŁASNE </t>
  </si>
  <si>
    <t>Udziały gmin w podatkach stanowiących dochód budżetu państwa</t>
  </si>
  <si>
    <t>Podatek dochodowy od osób fizycznych</t>
  </si>
  <si>
    <t>Podatek dochodowy od osób prawnych</t>
  </si>
  <si>
    <t>U.W.</t>
  </si>
  <si>
    <t>Środki na dofinansowanie własnych zadań bieżacych gmin, powiatów, samorządów województw, pozyskane z innych źródeł</t>
  </si>
  <si>
    <t xml:space="preserve">   RAZEM DOTACJE NA ZADANIA WŁASNE</t>
  </si>
  <si>
    <t>Urzędy Wojewódzkie</t>
  </si>
  <si>
    <t>KRAJOWE BIURO WYBORCZE</t>
  </si>
  <si>
    <t xml:space="preserve">Urzędy naczelnych organów władzy państwowej, kontroli i ochrony prawa </t>
  </si>
  <si>
    <t>RAZEM DOTACJE NA ZADANIA ZLECONE</t>
  </si>
  <si>
    <t>Subwencje ogólne z budżetu państwa</t>
  </si>
  <si>
    <t>RAZEM SUBWENCJE</t>
  </si>
  <si>
    <t>II. WYDATKI NA ZADANIA Z ZAKRESU ADMINISTRACJI RZĄDOWEJ I INNYCH ZLECONYCH USTAWAMI</t>
  </si>
  <si>
    <t>III. WYDATKI NA REALIZACJĘ ZADAŃ WSPÓLNYCH Z INNYMI JEDNOSTKAMI SAMORZĄDU TERYTORIALNEGO</t>
  </si>
  <si>
    <t>Wyk.</t>
  </si>
  <si>
    <t>Pl.</t>
  </si>
  <si>
    <t>Z tyt. Por. i gwar.</t>
  </si>
  <si>
    <t>Rozdz</t>
  </si>
  <si>
    <t>Załącznik Nr 1</t>
  </si>
  <si>
    <t xml:space="preserve">                                                              </t>
  </si>
  <si>
    <t>Pomoc społeczna</t>
  </si>
  <si>
    <t>Część wyrównawcza subwencji ogólnej dla gmin</t>
  </si>
  <si>
    <t>Część równoważąca subwencji ogólnej dla gmin</t>
  </si>
  <si>
    <t>Wpływy z różnych opłat</t>
  </si>
  <si>
    <t>Odsetki od nieterminowych wpłat  z tytułu podatków i opłat</t>
  </si>
  <si>
    <t>Wpływy z różnych opłat (przyłącza wodociagowe)</t>
  </si>
  <si>
    <t>Podatek od środków transportowych</t>
  </si>
  <si>
    <t>Podatek od spadków i darowizn</t>
  </si>
  <si>
    <t>Wpływy z innych opłat stanowiacych dochody jednostek samorzadu terytorialnego na podstawie ustaw</t>
  </si>
  <si>
    <t xml:space="preserve">Gimnazja </t>
  </si>
  <si>
    <t>Pozostałe zadania w zakresie polityki społecznej</t>
  </si>
  <si>
    <t>Dział 600 Rozdział 60014    § 6620</t>
  </si>
  <si>
    <t>□ Selektywna zbiórka odpadów i gospodarka odpadami (składka na "Utylizator")</t>
  </si>
  <si>
    <t xml:space="preserve">Dochody od osób prawnych,od osób fizycznych i od innych jednostek nieposiadających osobowości prawnej oraz wydatki związane z ich poborem  </t>
  </si>
  <si>
    <t>Rezerwy ogólne i celowe</t>
  </si>
  <si>
    <t>Pozostałe zadania z pomocy społecznej</t>
  </si>
  <si>
    <t>Dotacje celowe otrzymane z budżetu państwa na realizację inwestycji i zakupów inwestycyjnych własnych gmin( zwiazków gmin)</t>
  </si>
  <si>
    <t>II. SUBWENCJA OGÓLNA</t>
  </si>
  <si>
    <t>III. DOTACJE CELOWE OTRZYMANE Z BUDŻETU PAŃSTWA NA ZADANIA ZLECONE</t>
  </si>
  <si>
    <t>IV. DOTACJE CELOWE OTRZYMANE Z BUDŻETU PAŃSTWA NA ZADANIA REALIZOWANE NA PODSTAWIE POROZUMIEŃ Z ORGANAMI ADMINISTRACJI RZĄDOWEJ</t>
  </si>
  <si>
    <t>VI. DOTACJE CELOWE OTRZYMANE Z FUNDUSZY CELOWYCH</t>
  </si>
  <si>
    <t xml:space="preserve">   RAZEM DOTACJE Z FUNDUSZY CELOWYCH</t>
  </si>
  <si>
    <t xml:space="preserve">RAZEM ŚRODKI POZYSKANE Z INNYCH  ŹRÓDEŁ </t>
  </si>
  <si>
    <t>Srodki na dofinansowanie własnych inwestycji gmin, powiatów, samorządów województw pozyskane z innych źródeł</t>
  </si>
  <si>
    <t>Urzędy gmin</t>
  </si>
  <si>
    <t>Dotacje otrzymane z funduszy celowych na realizację zadań bieżących jednostek sektora finansów publicznych</t>
  </si>
  <si>
    <t>Wpływy z różnych dochodów (PUP)</t>
  </si>
  <si>
    <t>Załącznik Nr 2</t>
  </si>
  <si>
    <t>Wpływy z usług( za usługi opiekuńcze)</t>
  </si>
  <si>
    <t>Składki na ubezpieczenia zdrowotne opłacane za osoby pobierające niektóre świadczenia z  pomocy społecznej oraz niektóre świadczenia rodzinne</t>
  </si>
  <si>
    <t xml:space="preserve">Plan po zmianach 2006 </t>
  </si>
  <si>
    <t>Wykonanie 2006</t>
  </si>
  <si>
    <t xml:space="preserve">Wpływy ze sprzedaży składników majątkowych </t>
  </si>
  <si>
    <t>Dochody jednostek samorządu terytorialnego związane z realizacją zadań z zakresu adminisrtacji rządowej oraz innych zadań zleconych ustawami</t>
  </si>
  <si>
    <t>Dział 801 Rozdział 80113    § 2320</t>
  </si>
  <si>
    <t>Dział 400 Rozdział 40002    § 2650</t>
  </si>
  <si>
    <t>Zakład Gospodarki Komunalnej</t>
  </si>
  <si>
    <t>Dział 852 Rozdział 85295    § 2820</t>
  </si>
  <si>
    <t>Dział 900 Rozdział 90001    § 6610</t>
  </si>
  <si>
    <t>Dział 921 Rozdział 92116    § 2480</t>
  </si>
  <si>
    <t>Dział 921 Rozdział 92105    § 2820</t>
  </si>
  <si>
    <t>Dział 926 Rozdział 92605    § 2820</t>
  </si>
  <si>
    <t>RAZEM dotacje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</si>
  <si>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</si>
  <si>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Dotacja celowe z budżetu na finansowanie lub dofinansowanie zadań    - propagowanie tradycji i kultury naszego regionu,  organizacja dożynek i festynów gminnych.</t>
  </si>
  <si>
    <t>Dotacja celowe z budżetu na finansowanie lub dofinansowanie zadań :    Organizacja imprez, zawodów i turniejów sportowych i rekreacyjnych o zasięgu gminnym.</t>
  </si>
  <si>
    <t>Dotacja podmiotowa z budżetu dla samorządowej instytucji kultury</t>
  </si>
  <si>
    <t>Samorządowa Instytucja Kultury- Gminna Biblioteka Publiczna</t>
  </si>
  <si>
    <t xml:space="preserve">Dotacja przedmiotowa jako dopłata do stawki za wodę dla zakładu  budżetowego </t>
  </si>
  <si>
    <t>Dotacja celowe z budżetu na  dofinansowanie zadań  - Zorganizowanie punktu nieodpłatnego wydawania żywności dla osób ubogich z terenu Gminy Skarżysko Kościelne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</si>
  <si>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</si>
  <si>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Gmina  Skarżysko - Kamienna</t>
  </si>
  <si>
    <t>8.</t>
  </si>
  <si>
    <t>Zasiłki i pomoc w naturze oraz składki na ubezp. emerytalne i rentowe- zadania zlecone</t>
  </si>
  <si>
    <t>Świadczenia rodzinne, zaliczka alimentacyjna oraz składki na ubezpieczenia emerytalne i rentowe z ubezpieczenia społecznego</t>
  </si>
  <si>
    <t>Zasiłki i pomoc w naturze oraz składki na ubezp. emerytalne i rentowe- zadania własne</t>
  </si>
  <si>
    <t>Urzędy gmin (miast i miast na prawach powiatu</t>
  </si>
  <si>
    <t>Rady gmin (miast i miast na prawach powiatu</t>
  </si>
  <si>
    <t xml:space="preserve">Pobór podatków, opłat i niepodatkowych należności budżetowych </t>
  </si>
  <si>
    <t>Oddziały przedszkolne w szkołach podstawowych</t>
  </si>
  <si>
    <t>Dowożenie uczniów do szkół</t>
  </si>
  <si>
    <t>Domy Pomocy Społecznej</t>
  </si>
  <si>
    <t>Powiatowe Urzędy Pracy</t>
  </si>
  <si>
    <t>Składki na ubezp. zdr. opłacane za osoby pobierające niektóre świadcz. z pomocy społ. oraz niektóre świadczenia rodzinne</t>
  </si>
  <si>
    <t>Drogi publiczne powiatowe</t>
  </si>
  <si>
    <t>Dochody od osób prawnych, od osób fizyznych i od innych jednostek nie 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</si>
  <si>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</si>
  <si>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RAZEM DOTACJE NA ZADANIA REALIZOWANE NA PODSTAWIE POROZUMIEŃ</t>
  </si>
  <si>
    <t>Realizacja przychodów i wydatków zakładu budżetowego</t>
  </si>
  <si>
    <t>WYDATKI</t>
  </si>
  <si>
    <t>Nazwa zakładu budżetowego</t>
  </si>
  <si>
    <t>Wydatki ogółem</t>
  </si>
  <si>
    <t>w tym:wydatki na wynagrodzenia i składniki naliczane od wynagrodzeń</t>
  </si>
  <si>
    <t xml:space="preserve"> w tym wydatki inwestycyjne</t>
  </si>
  <si>
    <t>wpłata do budżetu</t>
  </si>
  <si>
    <t>400/40002</t>
  </si>
  <si>
    <t>900/90001</t>
  </si>
  <si>
    <t>Razem:</t>
  </si>
  <si>
    <t>Załącznik Nr 6</t>
  </si>
  <si>
    <t>Stan środków obrotowych na 1.01.2006 r.</t>
  </si>
  <si>
    <t>900/90003</t>
  </si>
  <si>
    <t>Dotacja przedmiotowa</t>
  </si>
  <si>
    <t>Dochody z najmu i dzierżawy składników majątkowych Skarbu Państwa, jednostek samorządu terytorialnegolub innych jednostek zaliczanych do sektora finansów publicznych oraz innych umów o podobnym charakterze</t>
  </si>
  <si>
    <t>Urzędy Gmin ( miast i miast na prawach powiatu)</t>
  </si>
  <si>
    <t>Część oświatowa subwencji ogólnej dla jednostek samorządu terytorialnego</t>
  </si>
  <si>
    <t>Dotacje celowe otrzymane z budżetu państwa na realizację zadań bieżących z zakresu administracji rządowej oraz innych zadań zleconych gminie (związkom gmin)ustawami</t>
  </si>
  <si>
    <t>Wybory do rad gmin, rad powiatów i sejmików województw, wybory wójtów, burmistrzów i prezydentów miast oraz referenda gminne, powiatowe i wojewódzkie.</t>
  </si>
  <si>
    <t>Zasiłki i pomoc w naturze oraz składki na ubezpieczenia emerytalne i rentowe</t>
  </si>
  <si>
    <t>Dotacje celowe otrzymane z budżetu państwa na realizację własnych zadań bieżących gmin (związków gmin)</t>
  </si>
  <si>
    <t>Środki na dofinansowanie własnych inwestycji gmin (związków gmin), powiatów (związków powiatów), samorządów województw, pozyskane z innych źródeł</t>
  </si>
  <si>
    <t>DOCHODY BUDŻETU ZA  2006  ROK</t>
  </si>
  <si>
    <t>OGÓŁEM WYDATKI BUDŻETU ZA  2006 ROK</t>
  </si>
  <si>
    <t xml:space="preserve"> dotacji udzielanych z budżetu za   2006 rok</t>
  </si>
  <si>
    <t>za  2006 rok</t>
  </si>
  <si>
    <t>RAZEM WYKONANIE DOCHODÓW ZA  2006 ROK</t>
  </si>
  <si>
    <t>Realizacja przychodów i rozchodów budżetu za  2006 rok</t>
  </si>
  <si>
    <t>za   2006 r.</t>
  </si>
  <si>
    <t>Planowany stan środków obrotowych na 31.12.2006 r.</t>
  </si>
  <si>
    <t>Wykonany stan środków obrotowych na 31.12.2006 r.</t>
  </si>
  <si>
    <t>Stowarzyszenie "Nasza Gmina" i klub "Grom"</t>
  </si>
  <si>
    <t xml:space="preserve">Stowarzyszenie "Nasza Gmina" </t>
  </si>
  <si>
    <t>Polski Komitet Pomocy Społecznej</t>
  </si>
  <si>
    <t>Wpływy z podatku dochodowego od osób fizycznych</t>
  </si>
  <si>
    <t>Podatek od działalności gospodarczej osób fizycznych, opłacany w formie karty podatkowej</t>
  </si>
  <si>
    <t>Uzupełnienie subwencji ogólnej dla jednostek samorządu terytorialnego</t>
  </si>
  <si>
    <t xml:space="preserve">Środki na uzupełnienie dochodów gmin </t>
  </si>
  <si>
    <t>□ Przelewy redystrybucyjne</t>
  </si>
  <si>
    <t>□ Dotacja z Powiatowego FOŚiGW</t>
  </si>
  <si>
    <t>□ Dofinansowanie zakupu sprzętu pożarniczego</t>
  </si>
  <si>
    <t>Stan na koniec roku</t>
  </si>
  <si>
    <t>Załącznik Nr 7</t>
  </si>
  <si>
    <t xml:space="preserve">       Załącznik Nr 5</t>
  </si>
  <si>
    <t>Wynagrodzenia i pochodne od wynagrodzeń</t>
  </si>
  <si>
    <t>PLAN   WYDATKÓW   W    2006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</si>
</sst>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.00;[Red]#,##0.00"/>
    <numFmt numFmtId="169" formatCode="000"/>
    <numFmt numFmtId="170" formatCode="00000"/>
    <numFmt numFmtId="171" formatCode="0000"/>
    <numFmt numFmtId="172" formatCode="0\6\9"/>
    <numFmt numFmtId="173" formatCode="[$€-2]\ #,##0.00_);[Red]\([$€-2]\ #,##0.00\)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7"/>
      <name val="Times New Roman"/>
      <family val="1"/>
    </font>
    <font>
      <b/>
      <i/>
      <sz val="8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vertAlign val="superscript"/>
      <sz val="14"/>
      <name val="Times New Roman CE"/>
      <family val="0"/>
    </font>
    <font>
      <b/>
      <sz val="6"/>
      <name val="Arial CE"/>
      <family val="0"/>
    </font>
    <font>
      <sz val="6"/>
      <name val="Arial CE"/>
      <family val="2"/>
    </font>
    <font>
      <i/>
      <sz val="6"/>
      <name val="Arial CE"/>
      <family val="2"/>
    </font>
    <font>
      <b/>
      <sz val="6"/>
      <color indexed="8"/>
      <name val="Arial CE"/>
      <family val="2"/>
    </font>
    <font>
      <b/>
      <i/>
      <sz val="6"/>
      <name val="Arial CE"/>
      <family val="2"/>
    </font>
    <font>
      <sz val="6"/>
      <color indexed="8"/>
      <name val="Arial CE"/>
      <family val="0"/>
    </font>
    <font>
      <sz val="7"/>
      <name val="Times New Roman CE"/>
      <family val="1"/>
    </font>
    <font>
      <b/>
      <sz val="8"/>
      <color indexed="8"/>
      <name val="Arial CE"/>
      <family val="2"/>
    </font>
    <font>
      <sz val="6"/>
      <color indexed="5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69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171" fontId="15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3" fontId="5" fillId="2" borderId="2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71" fontId="18" fillId="0" borderId="1" xfId="0" applyNumberFormat="1" applyFont="1" applyFill="1" applyBorder="1" applyAlignment="1">
      <alignment horizontal="center"/>
    </xf>
    <xf numFmtId="169" fontId="18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2" fontId="17" fillId="0" borderId="1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wrapText="1"/>
    </xf>
    <xf numFmtId="10" fontId="18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17" fillId="0" borderId="8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71" fontId="15" fillId="0" borderId="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3" fontId="5" fillId="0" borderId="8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wrapText="1"/>
    </xf>
    <xf numFmtId="3" fontId="18" fillId="0" borderId="1" xfId="0" applyNumberFormat="1" applyFont="1" applyFill="1" applyBorder="1" applyAlignment="1">
      <alignment wrapText="1"/>
    </xf>
    <xf numFmtId="3" fontId="18" fillId="0" borderId="8" xfId="0" applyNumberFormat="1" applyFont="1" applyFill="1" applyBorder="1" applyAlignment="1">
      <alignment wrapText="1"/>
    </xf>
    <xf numFmtId="3" fontId="18" fillId="0" borderId="7" xfId="0" applyNumberFormat="1" applyFont="1" applyFill="1" applyBorder="1" applyAlignment="1">
      <alignment wrapText="1"/>
    </xf>
    <xf numFmtId="171" fontId="17" fillId="0" borderId="1" xfId="0" applyNumberFormat="1" applyFont="1" applyFill="1" applyBorder="1" applyAlignment="1">
      <alignment horizontal="center"/>
    </xf>
    <xf numFmtId="16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4" fontId="15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171" fontId="17" fillId="0" borderId="1" xfId="0" applyNumberFormat="1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71" fontId="15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16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3" fontId="15" fillId="0" borderId="8" xfId="0" applyNumberFormat="1" applyFont="1" applyFill="1" applyBorder="1" applyAlignment="1">
      <alignment wrapText="1"/>
    </xf>
    <xf numFmtId="3" fontId="15" fillId="0" borderId="7" xfId="0" applyNumberFormat="1" applyFont="1" applyFill="1" applyBorder="1" applyAlignment="1">
      <alignment wrapText="1"/>
    </xf>
    <xf numFmtId="169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/>
    </xf>
    <xf numFmtId="171" fontId="17" fillId="0" borderId="1" xfId="0" applyNumberFormat="1" applyFont="1" applyFill="1" applyBorder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2" fontId="15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3" fontId="15" fillId="3" borderId="0" xfId="0" applyNumberFormat="1" applyFont="1" applyFill="1" applyAlignment="1">
      <alignment/>
    </xf>
    <xf numFmtId="0" fontId="15" fillId="3" borderId="0" xfId="0" applyFont="1" applyFill="1" applyAlignment="1">
      <alignment/>
    </xf>
    <xf numFmtId="3" fontId="2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wrapText="1"/>
    </xf>
    <xf numFmtId="3" fontId="20" fillId="0" borderId="1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17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7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20" fillId="0" borderId="14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wrapText="1"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1" fontId="19" fillId="0" borderId="1" xfId="0" applyNumberFormat="1" applyFont="1" applyFill="1" applyBorder="1" applyAlignment="1">
      <alignment horizontal="center"/>
    </xf>
    <xf numFmtId="171" fontId="15" fillId="0" borderId="0" xfId="0" applyNumberFormat="1" applyFont="1" applyAlignment="1">
      <alignment horizontal="center"/>
    </xf>
    <xf numFmtId="2" fontId="17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4" fontId="17" fillId="0" borderId="1" xfId="0" applyNumberFormat="1" applyFont="1" applyFill="1" applyBorder="1" applyAlignment="1">
      <alignment wrapText="1"/>
    </xf>
    <xf numFmtId="3" fontId="17" fillId="0" borderId="8" xfId="0" applyNumberFormat="1" applyFont="1" applyFill="1" applyBorder="1" applyAlignment="1">
      <alignment wrapText="1"/>
    </xf>
    <xf numFmtId="3" fontId="17" fillId="0" borderId="7" xfId="0" applyNumberFormat="1" applyFont="1" applyFill="1" applyBorder="1" applyAlignment="1">
      <alignment wrapText="1"/>
    </xf>
    <xf numFmtId="4" fontId="12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4" fontId="2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 vertical="top"/>
    </xf>
    <xf numFmtId="4" fontId="24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15" fillId="0" borderId="0" xfId="0" applyNumberFormat="1" applyFont="1" applyAlignment="1">
      <alignment/>
    </xf>
    <xf numFmtId="4" fontId="15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wrapText="1"/>
    </xf>
    <xf numFmtId="4" fontId="18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2" fontId="1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6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169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6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4" fontId="26" fillId="0" borderId="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169" fontId="26" fillId="0" borderId="1" xfId="0" applyNumberFormat="1" applyFont="1" applyFill="1" applyBorder="1" applyAlignment="1">
      <alignment horizontal="center" vertical="center" wrapText="1"/>
    </xf>
    <xf numFmtId="17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4" fontId="28" fillId="0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4" fontId="29" fillId="0" borderId="1" xfId="0" applyNumberFormat="1" applyFont="1" applyFill="1" applyBorder="1" applyAlignment="1">
      <alignment vertical="center" wrapText="1"/>
    </xf>
    <xf numFmtId="169" fontId="26" fillId="0" borderId="1" xfId="0" applyNumberFormat="1" applyFont="1" applyFill="1" applyBorder="1" applyAlignment="1">
      <alignment horizontal="center" vertical="center"/>
    </xf>
    <xf numFmtId="170" fontId="26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9" fontId="27" fillId="0" borderId="0" xfId="0" applyNumberFormat="1" applyFont="1" applyFill="1" applyAlignment="1">
      <alignment horizontal="center"/>
    </xf>
    <xf numFmtId="170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69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" fontId="28" fillId="0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170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169" fontId="27" fillId="0" borderId="1" xfId="0" applyNumberFormat="1" applyFont="1" applyFill="1" applyBorder="1" applyAlignment="1">
      <alignment horizontal="center" vertical="center"/>
    </xf>
    <xf numFmtId="170" fontId="27" fillId="0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70" fontId="26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vertical="center" wrapText="1"/>
    </xf>
    <xf numFmtId="169" fontId="28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 quotePrefix="1">
      <alignment horizontal="right"/>
    </xf>
    <xf numFmtId="4" fontId="23" fillId="0" borderId="14" xfId="0" applyNumberFormat="1" applyFont="1" applyBorder="1" applyAlignment="1" quotePrefix="1">
      <alignment horizontal="right"/>
    </xf>
    <xf numFmtId="4" fontId="24" fillId="0" borderId="1" xfId="0" applyNumberFormat="1" applyFont="1" applyBorder="1" applyAlignment="1">
      <alignment horizontal="right"/>
    </xf>
    <xf numFmtId="4" fontId="2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23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24" fillId="0" borderId="1" xfId="0" applyNumberFormat="1" applyFont="1" applyBorder="1" applyAlignment="1" quotePrefix="1">
      <alignment horizontal="right"/>
    </xf>
    <xf numFmtId="4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2" fillId="0" borderId="4" xfId="0" applyFont="1" applyBorder="1" applyAlignment="1">
      <alignment/>
    </xf>
    <xf numFmtId="2" fontId="32" fillId="0" borderId="4" xfId="0" applyNumberFormat="1" applyFont="1" applyBorder="1" applyAlignment="1">
      <alignment/>
    </xf>
    <xf numFmtId="0" fontId="32" fillId="0" borderId="6" xfId="0" applyFont="1" applyBorder="1" applyAlignment="1">
      <alignment/>
    </xf>
    <xf numFmtId="2" fontId="32" fillId="0" borderId="6" xfId="0" applyNumberFormat="1" applyFont="1" applyBorder="1" applyAlignment="1">
      <alignment/>
    </xf>
    <xf numFmtId="0" fontId="32" fillId="0" borderId="1" xfId="0" applyFont="1" applyBorder="1" applyAlignment="1">
      <alignment/>
    </xf>
    <xf numFmtId="2" fontId="32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wrapText="1"/>
    </xf>
    <xf numFmtId="169" fontId="17" fillId="0" borderId="1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27" fillId="0" borderId="1" xfId="0" applyNumberFormat="1" applyFont="1" applyFill="1" applyBorder="1" applyAlignment="1">
      <alignment vertical="center" wrapText="1"/>
    </xf>
    <xf numFmtId="169" fontId="34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17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 horizontal="justify" wrapText="1"/>
    </xf>
    <xf numFmtId="4" fontId="10" fillId="0" borderId="1" xfId="0" applyNumberFormat="1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vertical="center"/>
    </xf>
    <xf numFmtId="0" fontId="2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16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8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 wrapText="1"/>
    </xf>
    <xf numFmtId="4" fontId="26" fillId="0" borderId="17" xfId="0" applyNumberFormat="1" applyFont="1" applyFill="1" applyBorder="1" applyAlignment="1">
      <alignment horizontal="center" wrapText="1"/>
    </xf>
    <xf numFmtId="4" fontId="26" fillId="0" borderId="8" xfId="0" applyNumberFormat="1" applyFont="1" applyFill="1" applyBorder="1" applyAlignment="1">
      <alignment horizontal="center" wrapText="1"/>
    </xf>
    <xf numFmtId="4" fontId="26" fillId="0" borderId="3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169" fontId="26" fillId="0" borderId="7" xfId="0" applyNumberFormat="1" applyFont="1" applyFill="1" applyBorder="1" applyAlignment="1">
      <alignment horizontal="center" wrapText="1"/>
    </xf>
    <xf numFmtId="169" fontId="26" fillId="0" borderId="17" xfId="0" applyNumberFormat="1" applyFont="1" applyFill="1" applyBorder="1" applyAlignment="1">
      <alignment horizontal="center" wrapText="1"/>
    </xf>
    <xf numFmtId="169" fontId="26" fillId="0" borderId="8" xfId="0" applyNumberFormat="1" applyFont="1" applyFill="1" applyBorder="1" applyAlignment="1">
      <alignment horizontal="center" wrapText="1"/>
    </xf>
    <xf numFmtId="169" fontId="26" fillId="0" borderId="7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/>
    </xf>
    <xf numFmtId="169" fontId="26" fillId="0" borderId="8" xfId="0" applyNumberFormat="1" applyFont="1" applyFill="1" applyBorder="1" applyAlignment="1">
      <alignment horizontal="center" vertical="center"/>
    </xf>
    <xf numFmtId="169" fontId="26" fillId="0" borderId="14" xfId="0" applyNumberFormat="1" applyFont="1" applyFill="1" applyBorder="1" applyAlignment="1">
      <alignment horizontal="center" vertical="center" wrapText="1"/>
    </xf>
    <xf numFmtId="169" fontId="26" fillId="0" borderId="4" xfId="0" applyNumberFormat="1" applyFont="1" applyFill="1" applyBorder="1" applyAlignment="1">
      <alignment horizontal="center" vertical="center" wrapText="1"/>
    </xf>
    <xf numFmtId="169" fontId="26" fillId="0" borderId="6" xfId="0" applyNumberFormat="1" applyFont="1" applyFill="1" applyBorder="1" applyAlignment="1">
      <alignment horizontal="center" vertical="center" wrapText="1"/>
    </xf>
    <xf numFmtId="169" fontId="26" fillId="0" borderId="7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169" fontId="26" fillId="0" borderId="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70" fontId="26" fillId="0" borderId="14" xfId="0" applyNumberFormat="1" applyFont="1" applyFill="1" applyBorder="1" applyAlignment="1">
      <alignment horizontal="center" vertical="center" wrapText="1"/>
    </xf>
    <xf numFmtId="170" fontId="26" fillId="0" borderId="4" xfId="0" applyNumberFormat="1" applyFont="1" applyFill="1" applyBorder="1" applyAlignment="1">
      <alignment horizontal="center" vertical="center" wrapText="1"/>
    </xf>
    <xf numFmtId="170" fontId="26" fillId="0" borderId="6" xfId="0" applyNumberFormat="1" applyFont="1" applyFill="1" applyBorder="1" applyAlignment="1">
      <alignment horizontal="center" vertical="center" wrapText="1"/>
    </xf>
    <xf numFmtId="169" fontId="27" fillId="0" borderId="7" xfId="0" applyNumberFormat="1" applyFont="1" applyFill="1" applyBorder="1" applyAlignment="1">
      <alignment horizontal="center" wrapText="1"/>
    </xf>
    <xf numFmtId="169" fontId="27" fillId="0" borderId="17" xfId="0" applyNumberFormat="1" applyFont="1" applyFill="1" applyBorder="1" applyAlignment="1">
      <alignment horizontal="center" wrapText="1"/>
    </xf>
    <xf numFmtId="169" fontId="27" fillId="0" borderId="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.375" style="300" customWidth="1"/>
    <col min="2" max="2" width="12.00390625" style="300" customWidth="1"/>
    <col min="3" max="3" width="7.875" style="300" customWidth="1"/>
    <col min="4" max="4" width="8.75390625" style="300" customWidth="1"/>
    <col min="5" max="5" width="6.75390625" style="300" customWidth="1"/>
    <col min="6" max="6" width="7.375" style="300" customWidth="1"/>
    <col min="7" max="7" width="4.875" style="309" customWidth="1"/>
    <col min="8" max="8" width="6.125" style="300" customWidth="1"/>
    <col min="9" max="9" width="7.125" style="300" customWidth="1"/>
    <col min="10" max="10" width="4.625" style="300" customWidth="1"/>
    <col min="11" max="11" width="6.875" style="300" customWidth="1"/>
    <col min="12" max="12" width="7.125" style="300" customWidth="1"/>
    <col min="13" max="13" width="4.625" style="300" customWidth="1"/>
    <col min="14" max="15" width="6.875" style="300" customWidth="1"/>
    <col min="16" max="16" width="4.00390625" style="300" customWidth="1"/>
    <col min="17" max="17" width="5.00390625" style="300" customWidth="1"/>
    <col min="18" max="18" width="4.875" style="300" customWidth="1"/>
    <col min="19" max="19" width="3.375" style="300" customWidth="1"/>
    <col min="20" max="20" width="4.25390625" style="300" customWidth="1"/>
    <col min="21" max="21" width="6.75390625" style="300" customWidth="1"/>
    <col min="22" max="22" width="7.375" style="300" customWidth="1"/>
    <col min="23" max="16384" width="9.125" style="300" customWidth="1"/>
  </cols>
  <sheetData>
    <row r="2" spans="1:21" ht="11.25">
      <c r="A2" s="16"/>
      <c r="B2" s="16"/>
      <c r="C2" s="16"/>
      <c r="D2" s="16"/>
      <c r="E2" s="16"/>
      <c r="F2" s="16"/>
      <c r="G2" s="299"/>
      <c r="H2" s="16"/>
      <c r="I2" s="16"/>
      <c r="J2" s="16"/>
      <c r="K2" s="16"/>
      <c r="L2" s="16"/>
      <c r="M2" s="16"/>
      <c r="N2" s="16"/>
      <c r="O2" s="16"/>
      <c r="P2" s="16"/>
      <c r="Q2" s="16" t="s">
        <v>308</v>
      </c>
      <c r="R2" s="16"/>
      <c r="S2" s="16"/>
      <c r="T2" s="16"/>
      <c r="U2" s="16"/>
    </row>
    <row r="3" spans="1:21" ht="12.75">
      <c r="A3" s="373" t="s">
        <v>266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1:21" ht="12.75">
      <c r="A4" s="8"/>
      <c r="B4" s="8"/>
      <c r="C4" s="8"/>
      <c r="D4" s="8"/>
      <c r="E4" s="373" t="s">
        <v>294</v>
      </c>
      <c r="F4" s="373"/>
      <c r="G4" s="373"/>
      <c r="H4" s="373"/>
      <c r="I4" s="373"/>
      <c r="J4" s="373"/>
      <c r="K4" s="373"/>
      <c r="L4" s="373"/>
      <c r="M4" s="373"/>
      <c r="N4" s="373"/>
      <c r="O4" s="10"/>
      <c r="P4" s="10"/>
      <c r="Q4" s="8"/>
      <c r="R4" s="8"/>
      <c r="S4" s="8"/>
      <c r="T4" s="8"/>
      <c r="U4" s="8"/>
    </row>
    <row r="5" spans="1:21" ht="11.25">
      <c r="A5" s="16"/>
      <c r="B5" s="16"/>
      <c r="C5" s="16"/>
      <c r="D5" s="16"/>
      <c r="E5" s="16"/>
      <c r="F5" s="16"/>
      <c r="G5" s="29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01"/>
      <c r="U5" s="301"/>
    </row>
    <row r="6" spans="1:21" ht="11.25">
      <c r="A6" s="16"/>
      <c r="B6" s="16"/>
      <c r="C6" s="16"/>
      <c r="D6" s="16"/>
      <c r="E6" s="16"/>
      <c r="F6" s="16"/>
      <c r="G6" s="299"/>
      <c r="H6" s="16"/>
      <c r="I6" s="16"/>
      <c r="J6" s="16"/>
      <c r="K6" s="381" t="s">
        <v>267</v>
      </c>
      <c r="L6" s="382"/>
      <c r="M6" s="382"/>
      <c r="N6" s="382"/>
      <c r="O6" s="382"/>
      <c r="P6" s="382"/>
      <c r="Q6" s="382"/>
      <c r="R6" s="382"/>
      <c r="S6" s="382"/>
      <c r="T6" s="383"/>
      <c r="U6" s="301"/>
    </row>
    <row r="7" spans="1:22" ht="44.25" customHeight="1">
      <c r="A7" s="384" t="s">
        <v>110</v>
      </c>
      <c r="B7" s="384" t="s">
        <v>268</v>
      </c>
      <c r="C7" s="384" t="s">
        <v>126</v>
      </c>
      <c r="D7" s="384" t="s">
        <v>277</v>
      </c>
      <c r="E7" s="374" t="s">
        <v>111</v>
      </c>
      <c r="F7" s="375"/>
      <c r="G7" s="376"/>
      <c r="H7" s="374" t="s">
        <v>279</v>
      </c>
      <c r="I7" s="377"/>
      <c r="J7" s="378"/>
      <c r="K7" s="374" t="s">
        <v>269</v>
      </c>
      <c r="L7" s="379"/>
      <c r="M7" s="380"/>
      <c r="N7" s="374" t="s">
        <v>270</v>
      </c>
      <c r="O7" s="379"/>
      <c r="P7" s="380"/>
      <c r="Q7" s="374" t="s">
        <v>271</v>
      </c>
      <c r="R7" s="379"/>
      <c r="S7" s="380"/>
      <c r="T7" s="18"/>
      <c r="U7" s="369" t="s">
        <v>295</v>
      </c>
      <c r="V7" s="369" t="s">
        <v>296</v>
      </c>
    </row>
    <row r="8" spans="1:22" ht="41.25" customHeight="1">
      <c r="A8" s="384"/>
      <c r="B8" s="384"/>
      <c r="C8" s="384"/>
      <c r="D8" s="384"/>
      <c r="E8" s="18" t="s">
        <v>107</v>
      </c>
      <c r="F8" s="18" t="s">
        <v>108</v>
      </c>
      <c r="G8" s="302" t="s">
        <v>1</v>
      </c>
      <c r="H8" s="18" t="s">
        <v>107</v>
      </c>
      <c r="I8" s="18" t="s">
        <v>108</v>
      </c>
      <c r="J8" s="18" t="s">
        <v>1</v>
      </c>
      <c r="K8" s="18" t="s">
        <v>107</v>
      </c>
      <c r="L8" s="18" t="s">
        <v>108</v>
      </c>
      <c r="M8" s="18" t="s">
        <v>1</v>
      </c>
      <c r="N8" s="18" t="s">
        <v>107</v>
      </c>
      <c r="O8" s="18" t="s">
        <v>108</v>
      </c>
      <c r="P8" s="18" t="s">
        <v>1</v>
      </c>
      <c r="Q8" s="18" t="s">
        <v>107</v>
      </c>
      <c r="R8" s="18" t="s">
        <v>108</v>
      </c>
      <c r="S8" s="18" t="s">
        <v>1</v>
      </c>
      <c r="T8" s="18" t="s">
        <v>272</v>
      </c>
      <c r="U8" s="370"/>
      <c r="V8" s="370"/>
    </row>
    <row r="9" spans="1:22" ht="11.25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14</v>
      </c>
      <c r="L9" s="303">
        <v>15</v>
      </c>
      <c r="M9" s="303">
        <v>16</v>
      </c>
      <c r="N9" s="303">
        <v>17</v>
      </c>
      <c r="O9" s="303">
        <v>18</v>
      </c>
      <c r="P9" s="303">
        <v>19</v>
      </c>
      <c r="Q9" s="303">
        <v>20</v>
      </c>
      <c r="R9" s="303">
        <v>21</v>
      </c>
      <c r="S9" s="303">
        <v>22</v>
      </c>
      <c r="T9" s="303">
        <v>23</v>
      </c>
      <c r="U9" s="303">
        <v>24</v>
      </c>
      <c r="V9" s="303">
        <v>25</v>
      </c>
    </row>
    <row r="10" spans="1:22" ht="33.75">
      <c r="A10" s="304" t="s">
        <v>112</v>
      </c>
      <c r="B10" s="305" t="s">
        <v>234</v>
      </c>
      <c r="C10" s="304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</row>
    <row r="11" spans="1:22" s="37" customFormat="1" ht="10.5">
      <c r="A11" s="310"/>
      <c r="B11" s="310"/>
      <c r="C11" s="310" t="s">
        <v>273</v>
      </c>
      <c r="D11" s="311">
        <v>-11980.33</v>
      </c>
      <c r="E11" s="311">
        <v>236000</v>
      </c>
      <c r="F11" s="311">
        <v>223911.28</v>
      </c>
      <c r="G11" s="311">
        <f>ROUND(F11/E11*100,2)</f>
        <v>94.88</v>
      </c>
      <c r="H11" s="311">
        <v>53000</v>
      </c>
      <c r="I11" s="311">
        <v>52380.69</v>
      </c>
      <c r="J11" s="311">
        <f>ROUND(I11/H11*100,2)</f>
        <v>98.83</v>
      </c>
      <c r="K11" s="311">
        <v>324000</v>
      </c>
      <c r="L11" s="311">
        <v>290485.6</v>
      </c>
      <c r="M11" s="311">
        <f>ROUND(L11/K11*100,2)</f>
        <v>89.66</v>
      </c>
      <c r="N11" s="311">
        <v>151000</v>
      </c>
      <c r="O11" s="311">
        <v>149050.44</v>
      </c>
      <c r="P11" s="311">
        <f>ROUND(O11/N11*100,2)</f>
        <v>98.71</v>
      </c>
      <c r="Q11" s="311">
        <v>0</v>
      </c>
      <c r="R11" s="311">
        <v>0</v>
      </c>
      <c r="S11" s="311">
        <v>0</v>
      </c>
      <c r="T11" s="311">
        <v>0</v>
      </c>
      <c r="U11" s="311">
        <v>7691</v>
      </c>
      <c r="V11" s="311">
        <v>-3061.14</v>
      </c>
    </row>
    <row r="12" spans="1:22" s="37" customFormat="1" ht="10.5">
      <c r="A12" s="310"/>
      <c r="B12" s="310"/>
      <c r="C12" s="310" t="s">
        <v>274</v>
      </c>
      <c r="D12" s="311"/>
      <c r="E12" s="311">
        <v>25000</v>
      </c>
      <c r="F12" s="311">
        <v>15689.92</v>
      </c>
      <c r="G12" s="311">
        <f>ROUND(F12/E12*100,2)</f>
        <v>62.76</v>
      </c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</row>
    <row r="13" spans="1:22" s="37" customFormat="1" ht="10.5">
      <c r="A13" s="310"/>
      <c r="B13" s="310"/>
      <c r="C13" s="310" t="s">
        <v>278</v>
      </c>
      <c r="D13" s="311"/>
      <c r="E13" s="311">
        <v>10000</v>
      </c>
      <c r="F13" s="311">
        <v>10849.67</v>
      </c>
      <c r="G13" s="311">
        <f>ROUND(F13/E13*100,2)</f>
        <v>108.5</v>
      </c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22" s="37" customFormat="1" ht="10.5">
      <c r="A14" s="312"/>
      <c r="B14" s="312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</row>
    <row r="15" spans="1:22" s="37" customFormat="1" ht="10.5">
      <c r="A15" s="371" t="s">
        <v>275</v>
      </c>
      <c r="B15" s="372"/>
      <c r="C15" s="314"/>
      <c r="D15" s="315">
        <f>SUM(D11:D14)</f>
        <v>-11980.33</v>
      </c>
      <c r="E15" s="315">
        <f>SUM(E11:E14)</f>
        <v>271000</v>
      </c>
      <c r="F15" s="315">
        <f>SUM(F11:F14)</f>
        <v>250450.87000000002</v>
      </c>
      <c r="G15" s="315">
        <f>ROUND(F15/E15*100,2)</f>
        <v>92.42</v>
      </c>
      <c r="H15" s="315">
        <f>SUM(H11:H14)</f>
        <v>53000</v>
      </c>
      <c r="I15" s="315">
        <f>SUM(I11:I14)</f>
        <v>52380.69</v>
      </c>
      <c r="J15" s="315">
        <f>ROUND(I15/H15*100,2)</f>
        <v>98.83</v>
      </c>
      <c r="K15" s="315">
        <f>SUM(K11:K14)</f>
        <v>324000</v>
      </c>
      <c r="L15" s="315">
        <f>SUM(L11:L14)</f>
        <v>290485.6</v>
      </c>
      <c r="M15" s="315">
        <f>ROUND(L15/K15*100,2)</f>
        <v>89.66</v>
      </c>
      <c r="N15" s="315">
        <f>SUM(N11:N14)</f>
        <v>151000</v>
      </c>
      <c r="O15" s="315">
        <f>SUM(O11:O14)</f>
        <v>149050.44</v>
      </c>
      <c r="P15" s="315">
        <f>ROUND(O15/N15*100,2)</f>
        <v>98.71</v>
      </c>
      <c r="Q15" s="315">
        <f>SUM(Q11:Q14)</f>
        <v>0</v>
      </c>
      <c r="R15" s="315">
        <f>SUM(R11:R14)</f>
        <v>0</v>
      </c>
      <c r="S15" s="315">
        <v>0</v>
      </c>
      <c r="T15" s="315">
        <f>SUM(T11:T14)</f>
        <v>0</v>
      </c>
      <c r="U15" s="315">
        <f>SUM(U11:U14)</f>
        <v>7691</v>
      </c>
      <c r="V15" s="315">
        <f>SUM(V11:V14)</f>
        <v>-3061.14</v>
      </c>
    </row>
    <row r="16" spans="1:21" ht="11.25">
      <c r="A16" s="307"/>
      <c r="B16" s="307"/>
      <c r="C16" s="307"/>
      <c r="D16" s="307"/>
      <c r="E16" s="307"/>
      <c r="F16" s="307"/>
      <c r="G16" s="308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</row>
    <row r="17" spans="1:21" ht="11.25">
      <c r="A17" s="307"/>
      <c r="B17" s="307"/>
      <c r="C17" s="307"/>
      <c r="D17" s="307"/>
      <c r="E17" s="307"/>
      <c r="F17" s="307"/>
      <c r="G17" s="308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</row>
  </sheetData>
  <mergeCells count="15">
    <mergeCell ref="A3:U3"/>
    <mergeCell ref="A7:A8"/>
    <mergeCell ref="B7:B8"/>
    <mergeCell ref="C7:C8"/>
    <mergeCell ref="D7:D8"/>
    <mergeCell ref="U7:U8"/>
    <mergeCell ref="Q7:S7"/>
    <mergeCell ref="V7:V8"/>
    <mergeCell ref="A15:B15"/>
    <mergeCell ref="E4:N4"/>
    <mergeCell ref="E7:G7"/>
    <mergeCell ref="H7:J7"/>
    <mergeCell ref="K7:M7"/>
    <mergeCell ref="N7:P7"/>
    <mergeCell ref="K6:T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2">
      <selection activeCell="G6" sqref="G6"/>
    </sheetView>
  </sheetViews>
  <sheetFormatPr defaultColWidth="9.00390625" defaultRowHeight="12.75"/>
  <cols>
    <col min="1" max="1" width="5.625" style="7" customWidth="1"/>
    <col min="2" max="2" width="10.875" style="7" customWidth="1"/>
    <col min="3" max="3" width="16.75390625" style="7" customWidth="1"/>
    <col min="4" max="4" width="7.125" style="7" customWidth="1"/>
    <col min="5" max="5" width="16.00390625" style="7" customWidth="1"/>
    <col min="6" max="6" width="15.00390625" style="288" customWidth="1"/>
    <col min="7" max="7" width="13.75390625" style="288" customWidth="1"/>
    <col min="8" max="8" width="9.25390625" style="7" customWidth="1"/>
    <col min="9" max="16384" width="9.125" style="7" customWidth="1"/>
  </cols>
  <sheetData>
    <row r="1" spans="6:7" s="193" customFormat="1" ht="12">
      <c r="F1" s="287" t="s">
        <v>109</v>
      </c>
      <c r="G1" s="287"/>
    </row>
    <row r="2" spans="1:6" ht="15.75">
      <c r="A2" s="357" t="s">
        <v>293</v>
      </c>
      <c r="B2" s="357"/>
      <c r="C2" s="357"/>
      <c r="D2" s="357"/>
      <c r="E2" s="357"/>
      <c r="F2" s="357"/>
    </row>
    <row r="3" ht="15.75">
      <c r="F3" s="289" t="s">
        <v>123</v>
      </c>
    </row>
    <row r="4" spans="1:8" s="12" customFormat="1" ht="23.25" customHeight="1">
      <c r="A4" s="194" t="s">
        <v>110</v>
      </c>
      <c r="B4" s="358" t="s">
        <v>111</v>
      </c>
      <c r="C4" s="358"/>
      <c r="D4" s="358"/>
      <c r="E4" s="356"/>
      <c r="F4" s="290" t="s">
        <v>0</v>
      </c>
      <c r="G4" s="290" t="s">
        <v>108</v>
      </c>
      <c r="H4" s="13" t="s">
        <v>1</v>
      </c>
    </row>
    <row r="5" spans="1:8" ht="27" customHeight="1">
      <c r="A5" s="195" t="s">
        <v>112</v>
      </c>
      <c r="B5" s="362" t="s">
        <v>2</v>
      </c>
      <c r="C5" s="362"/>
      <c r="D5" s="362"/>
      <c r="E5" s="362"/>
      <c r="F5" s="291">
        <f>SUM(F6:F7)</f>
        <v>621384</v>
      </c>
      <c r="G5" s="292">
        <f>SUM(G6:G7)</f>
        <v>842093.29</v>
      </c>
      <c r="H5" s="196">
        <f>ROUND(G5/F5*100,2)</f>
        <v>135.52</v>
      </c>
    </row>
    <row r="6" spans="1:8" ht="39" customHeight="1">
      <c r="A6" s="197" t="s">
        <v>3</v>
      </c>
      <c r="B6" s="362" t="s">
        <v>4</v>
      </c>
      <c r="C6" s="362"/>
      <c r="D6" s="362"/>
      <c r="E6" s="362"/>
      <c r="F6" s="198">
        <v>63500</v>
      </c>
      <c r="G6" s="198">
        <v>492093.29</v>
      </c>
      <c r="H6" s="198">
        <f>ROUND(G6/F6*100,2)</f>
        <v>774.95</v>
      </c>
    </row>
    <row r="7" spans="1:8" ht="15.75">
      <c r="A7" s="197" t="s">
        <v>5</v>
      </c>
      <c r="B7" s="362" t="s">
        <v>6</v>
      </c>
      <c r="C7" s="362"/>
      <c r="D7" s="362"/>
      <c r="E7" s="362"/>
      <c r="F7" s="293">
        <v>557884</v>
      </c>
      <c r="G7" s="198">
        <v>350000</v>
      </c>
      <c r="H7" s="198">
        <f>ROUND(G7/F7*100,2)</f>
        <v>62.74</v>
      </c>
    </row>
    <row r="8" spans="1:8" ht="15.75">
      <c r="A8" s="195" t="s">
        <v>114</v>
      </c>
      <c r="B8" s="362" t="s">
        <v>7</v>
      </c>
      <c r="C8" s="362"/>
      <c r="D8" s="362"/>
      <c r="E8" s="362"/>
      <c r="F8" s="294"/>
      <c r="G8" s="295"/>
      <c r="H8" s="199"/>
    </row>
    <row r="9" spans="1:8" ht="15.75">
      <c r="A9" s="195"/>
      <c r="B9" s="362" t="s">
        <v>100</v>
      </c>
      <c r="C9" s="362"/>
      <c r="D9" s="362"/>
      <c r="E9" s="362"/>
      <c r="F9" s="294"/>
      <c r="G9" s="295"/>
      <c r="H9" s="199"/>
    </row>
    <row r="10" spans="1:8" ht="38.25" customHeight="1">
      <c r="A10" s="197" t="s">
        <v>8</v>
      </c>
      <c r="B10" s="362" t="s">
        <v>9</v>
      </c>
      <c r="C10" s="362"/>
      <c r="D10" s="362"/>
      <c r="E10" s="362"/>
      <c r="F10" s="294"/>
      <c r="G10" s="295"/>
      <c r="H10" s="199"/>
    </row>
    <row r="11" spans="1:8" ht="27" customHeight="1">
      <c r="A11" s="195" t="s">
        <v>115</v>
      </c>
      <c r="B11" s="362" t="s">
        <v>10</v>
      </c>
      <c r="C11" s="362"/>
      <c r="D11" s="362"/>
      <c r="E11" s="362"/>
      <c r="F11" s="294"/>
      <c r="G11" s="295"/>
      <c r="H11" s="199"/>
    </row>
    <row r="12" spans="1:8" ht="15.75">
      <c r="A12" s="195"/>
      <c r="B12" s="362" t="s">
        <v>100</v>
      </c>
      <c r="C12" s="362"/>
      <c r="D12" s="362"/>
      <c r="E12" s="362"/>
      <c r="F12" s="294"/>
      <c r="G12" s="295"/>
      <c r="H12" s="199"/>
    </row>
    <row r="13" spans="1:8" ht="37.5" customHeight="1">
      <c r="A13" s="197" t="s">
        <v>11</v>
      </c>
      <c r="B13" s="362" t="s">
        <v>9</v>
      </c>
      <c r="C13" s="362"/>
      <c r="D13" s="362"/>
      <c r="E13" s="362"/>
      <c r="F13" s="294"/>
      <c r="G13" s="295"/>
      <c r="H13" s="199"/>
    </row>
    <row r="14" spans="1:8" ht="15.75">
      <c r="A14" s="195" t="s">
        <v>116</v>
      </c>
      <c r="B14" s="362" t="s">
        <v>12</v>
      </c>
      <c r="C14" s="362"/>
      <c r="D14" s="362"/>
      <c r="E14" s="362"/>
      <c r="F14" s="294"/>
      <c r="G14" s="295"/>
      <c r="H14" s="199"/>
    </row>
    <row r="15" spans="1:8" ht="15.75">
      <c r="A15" s="195" t="s">
        <v>117</v>
      </c>
      <c r="B15" s="362" t="s">
        <v>113</v>
      </c>
      <c r="C15" s="362"/>
      <c r="D15" s="362"/>
      <c r="E15" s="362"/>
      <c r="F15" s="294"/>
      <c r="G15" s="295"/>
      <c r="H15" s="199"/>
    </row>
    <row r="16" spans="1:8" ht="19.5" customHeight="1">
      <c r="A16" s="195" t="s">
        <v>118</v>
      </c>
      <c r="B16" s="362" t="s">
        <v>28</v>
      </c>
      <c r="C16" s="362"/>
      <c r="D16" s="362"/>
      <c r="E16" s="362"/>
      <c r="F16" s="295"/>
      <c r="G16" s="295"/>
      <c r="H16" s="199"/>
    </row>
    <row r="17" spans="1:8" ht="15.75">
      <c r="A17" s="195" t="s">
        <v>13</v>
      </c>
      <c r="B17" s="362" t="s">
        <v>14</v>
      </c>
      <c r="C17" s="362"/>
      <c r="D17" s="362"/>
      <c r="E17" s="362"/>
      <c r="F17" s="295"/>
      <c r="G17" s="198"/>
      <c r="H17" s="199"/>
    </row>
    <row r="18" spans="1:8" ht="39" customHeight="1">
      <c r="A18" s="197" t="s">
        <v>15</v>
      </c>
      <c r="B18" s="362" t="s">
        <v>119</v>
      </c>
      <c r="C18" s="362"/>
      <c r="D18" s="362"/>
      <c r="E18" s="362"/>
      <c r="F18" s="295"/>
      <c r="G18" s="295"/>
      <c r="H18" s="199"/>
    </row>
    <row r="19" spans="1:8" ht="15.75">
      <c r="A19" s="197" t="s">
        <v>16</v>
      </c>
      <c r="B19" s="364" t="s">
        <v>17</v>
      </c>
      <c r="C19" s="364"/>
      <c r="D19" s="364"/>
      <c r="E19" s="364"/>
      <c r="F19" s="291"/>
      <c r="G19" s="295"/>
      <c r="H19" s="199"/>
    </row>
    <row r="20" spans="1:8" s="9" customFormat="1" ht="23.25" customHeight="1">
      <c r="A20" s="200"/>
      <c r="B20" s="365" t="s">
        <v>120</v>
      </c>
      <c r="C20" s="365"/>
      <c r="D20" s="365"/>
      <c r="E20" s="365"/>
      <c r="F20" s="296">
        <f>SUM(F5,F8,F11,F14:F17)</f>
        <v>621384</v>
      </c>
      <c r="G20" s="296">
        <f>SUM(G5,G8,G11,G14:G17)</f>
        <v>842093.29</v>
      </c>
      <c r="H20" s="196">
        <f>ROUND(G20/F20*100,2)</f>
        <v>135.52</v>
      </c>
    </row>
    <row r="21" spans="1:8" s="9" customFormat="1" ht="24" customHeight="1">
      <c r="A21" s="200"/>
      <c r="B21" s="361" t="s">
        <v>121</v>
      </c>
      <c r="C21" s="361"/>
      <c r="D21" s="361"/>
      <c r="E21" s="361"/>
      <c r="F21" s="297"/>
      <c r="G21" s="297"/>
      <c r="H21" s="199"/>
    </row>
    <row r="22" spans="1:8" ht="15.75">
      <c r="A22" s="195" t="s">
        <v>112</v>
      </c>
      <c r="B22" s="363" t="s">
        <v>18</v>
      </c>
      <c r="C22" s="363"/>
      <c r="D22" s="363"/>
      <c r="E22" s="363"/>
      <c r="F22" s="298">
        <f>SUM(F24:F25)</f>
        <v>1440891</v>
      </c>
      <c r="G22" s="298">
        <f>SUM(G24:G25)</f>
        <v>1869484.0699999998</v>
      </c>
      <c r="H22" s="198">
        <f>ROUND(G22/F22*100,2)</f>
        <v>129.75</v>
      </c>
    </row>
    <row r="23" spans="1:8" ht="14.25" customHeight="1">
      <c r="A23" s="197"/>
      <c r="B23" s="363" t="s">
        <v>100</v>
      </c>
      <c r="C23" s="363"/>
      <c r="D23" s="363"/>
      <c r="E23" s="363"/>
      <c r="F23" s="294"/>
      <c r="G23" s="198"/>
      <c r="H23" s="199"/>
    </row>
    <row r="24" spans="1:8" ht="42.75" customHeight="1">
      <c r="A24" s="197" t="s">
        <v>3</v>
      </c>
      <c r="B24" s="362" t="s">
        <v>19</v>
      </c>
      <c r="C24" s="362"/>
      <c r="D24" s="362"/>
      <c r="E24" s="362"/>
      <c r="F24" s="293">
        <v>318423</v>
      </c>
      <c r="G24" s="198">
        <v>747016.07</v>
      </c>
      <c r="H24" s="198">
        <f>ROUND(G24/F24*100,2)</f>
        <v>234.6</v>
      </c>
    </row>
    <row r="25" spans="1:8" ht="15.75">
      <c r="A25" s="197" t="s">
        <v>5</v>
      </c>
      <c r="B25" s="362" t="s">
        <v>20</v>
      </c>
      <c r="C25" s="362"/>
      <c r="D25" s="362"/>
      <c r="E25" s="362"/>
      <c r="F25" s="293">
        <v>1122468</v>
      </c>
      <c r="G25" s="198">
        <v>1122468</v>
      </c>
      <c r="H25" s="198">
        <f>ROUND(G25/F25*100,2)</f>
        <v>100</v>
      </c>
    </row>
    <row r="26" spans="1:8" ht="15.75">
      <c r="A26" s="195" t="s">
        <v>114</v>
      </c>
      <c r="B26" s="362" t="s">
        <v>21</v>
      </c>
      <c r="C26" s="362"/>
      <c r="D26" s="362"/>
      <c r="E26" s="362"/>
      <c r="F26" s="294"/>
      <c r="G26" s="295"/>
      <c r="H26" s="199"/>
    </row>
    <row r="27" spans="1:8" ht="15.75">
      <c r="A27" s="195"/>
      <c r="B27" s="362" t="s">
        <v>100</v>
      </c>
      <c r="C27" s="362"/>
      <c r="D27" s="362"/>
      <c r="E27" s="362"/>
      <c r="F27" s="294"/>
      <c r="G27" s="295"/>
      <c r="H27" s="199"/>
    </row>
    <row r="28" spans="1:8" ht="38.25" customHeight="1">
      <c r="A28" s="197" t="s">
        <v>8</v>
      </c>
      <c r="B28" s="362" t="s">
        <v>22</v>
      </c>
      <c r="C28" s="362"/>
      <c r="D28" s="362"/>
      <c r="E28" s="362"/>
      <c r="F28" s="294"/>
      <c r="G28" s="295"/>
      <c r="H28" s="199"/>
    </row>
    <row r="29" spans="1:8" ht="15.75">
      <c r="A29" s="195" t="s">
        <v>115</v>
      </c>
      <c r="B29" s="362" t="s">
        <v>23</v>
      </c>
      <c r="C29" s="362"/>
      <c r="D29" s="362"/>
      <c r="E29" s="362"/>
      <c r="F29" s="294"/>
      <c r="G29" s="295"/>
      <c r="H29" s="199"/>
    </row>
    <row r="30" spans="1:8" ht="15" customHeight="1">
      <c r="A30" s="195"/>
      <c r="B30" s="362" t="s">
        <v>100</v>
      </c>
      <c r="C30" s="362"/>
      <c r="D30" s="362"/>
      <c r="E30" s="362"/>
      <c r="F30" s="294"/>
      <c r="G30" s="295"/>
      <c r="H30" s="199"/>
    </row>
    <row r="31" spans="1:8" ht="39" customHeight="1">
      <c r="A31" s="197" t="s">
        <v>11</v>
      </c>
      <c r="B31" s="362" t="s">
        <v>22</v>
      </c>
      <c r="C31" s="362"/>
      <c r="D31" s="362"/>
      <c r="E31" s="362"/>
      <c r="F31" s="294"/>
      <c r="G31" s="295"/>
      <c r="H31" s="199"/>
    </row>
    <row r="32" spans="1:8" ht="15.75">
      <c r="A32" s="195" t="s">
        <v>116</v>
      </c>
      <c r="B32" s="363" t="s">
        <v>24</v>
      </c>
      <c r="C32" s="363"/>
      <c r="D32" s="363"/>
      <c r="E32" s="363"/>
      <c r="F32" s="295"/>
      <c r="G32" s="295"/>
      <c r="H32" s="199"/>
    </row>
    <row r="33" spans="1:8" ht="15.75">
      <c r="A33" s="195" t="s">
        <v>117</v>
      </c>
      <c r="B33" s="363" t="s">
        <v>25</v>
      </c>
      <c r="C33" s="363"/>
      <c r="D33" s="363"/>
      <c r="E33" s="363"/>
      <c r="F33" s="295"/>
      <c r="G33" s="295"/>
      <c r="H33" s="199"/>
    </row>
    <row r="34" spans="1:8" ht="15.75">
      <c r="A34" s="195" t="s">
        <v>26</v>
      </c>
      <c r="B34" s="360" t="s">
        <v>27</v>
      </c>
      <c r="C34" s="360"/>
      <c r="D34" s="360"/>
      <c r="E34" s="360"/>
      <c r="F34" s="295"/>
      <c r="G34" s="295"/>
      <c r="H34" s="199"/>
    </row>
    <row r="35" spans="1:8" s="9" customFormat="1" ht="21" customHeight="1">
      <c r="A35" s="201"/>
      <c r="B35" s="368" t="s">
        <v>122</v>
      </c>
      <c r="C35" s="368"/>
      <c r="D35" s="368"/>
      <c r="E35" s="359"/>
      <c r="F35" s="296">
        <f>SUM(F22,F26,F29,F32:F34)</f>
        <v>1440891</v>
      </c>
      <c r="G35" s="296">
        <f>SUM(G22,G26,G29,G32:G34)</f>
        <v>1869484.0699999998</v>
      </c>
      <c r="H35" s="196">
        <f>ROUND(G35/F35*100,2)</f>
        <v>129.75</v>
      </c>
    </row>
    <row r="37" spans="1:6" ht="18.75" customHeight="1">
      <c r="A37" s="366"/>
      <c r="B37" s="367"/>
      <c r="C37" s="367"/>
      <c r="D37" s="367"/>
      <c r="E37" s="367"/>
      <c r="F37" s="367"/>
    </row>
    <row r="38" spans="1:6" ht="15.75">
      <c r="A38" s="367"/>
      <c r="B38" s="367"/>
      <c r="C38" s="367"/>
      <c r="D38" s="367"/>
      <c r="E38" s="367"/>
      <c r="F38" s="367"/>
    </row>
    <row r="41" ht="18.75">
      <c r="A41" s="11"/>
    </row>
    <row r="42" ht="18.75">
      <c r="A42" s="11"/>
    </row>
  </sheetData>
  <mergeCells count="34">
    <mergeCell ref="B12:E12"/>
    <mergeCell ref="B13:E13"/>
    <mergeCell ref="B26:E26"/>
    <mergeCell ref="B27:E27"/>
    <mergeCell ref="B23:E23"/>
    <mergeCell ref="B19:E19"/>
    <mergeCell ref="B20:E20"/>
    <mergeCell ref="B14:E14"/>
    <mergeCell ref="B16:E16"/>
    <mergeCell ref="B18:E18"/>
    <mergeCell ref="A37:F38"/>
    <mergeCell ref="B17:E17"/>
    <mergeCell ref="B25:E25"/>
    <mergeCell ref="B35:E35"/>
    <mergeCell ref="B34:E34"/>
    <mergeCell ref="B21:E21"/>
    <mergeCell ref="B22:E22"/>
    <mergeCell ref="B33:E33"/>
    <mergeCell ref="B32:E32"/>
    <mergeCell ref="B24:E24"/>
    <mergeCell ref="B4:E4"/>
    <mergeCell ref="B5:E5"/>
    <mergeCell ref="B6:E6"/>
    <mergeCell ref="A2:F2"/>
    <mergeCell ref="B30:E30"/>
    <mergeCell ref="B31:E31"/>
    <mergeCell ref="B15:E15"/>
    <mergeCell ref="B7:E7"/>
    <mergeCell ref="B28:E28"/>
    <mergeCell ref="B29:E29"/>
    <mergeCell ref="B8:E8"/>
    <mergeCell ref="B9:E9"/>
    <mergeCell ref="B10:E10"/>
    <mergeCell ref="B11:E11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21"/>
  <sheetViews>
    <sheetView zoomScale="150" zoomScaleNormal="150" workbookViewId="0" topLeftCell="A1">
      <selection activeCell="E100" sqref="E100"/>
    </sheetView>
  </sheetViews>
  <sheetFormatPr defaultColWidth="9.00390625" defaultRowHeight="12.75"/>
  <cols>
    <col min="1" max="1" width="5.75390625" style="34" customWidth="1"/>
    <col min="2" max="2" width="6.00390625" style="35" customWidth="1"/>
    <col min="3" max="3" width="8.875" style="182" customWidth="1"/>
    <col min="4" max="4" width="6.125" style="36" hidden="1" customWidth="1"/>
    <col min="5" max="5" width="27.125" style="38" customWidth="1"/>
    <col min="6" max="6" width="12.125" style="113" hidden="1" customWidth="1"/>
    <col min="7" max="7" width="9.625" style="113" hidden="1" customWidth="1"/>
    <col min="8" max="8" width="10.625" style="113" hidden="1" customWidth="1"/>
    <col min="9" max="9" width="11.00390625" style="113" hidden="1" customWidth="1"/>
    <col min="10" max="10" width="10.875" style="113" hidden="1" customWidth="1"/>
    <col min="11" max="11" width="10.75390625" style="114" hidden="1" customWidth="1"/>
    <col min="12" max="12" width="8.375" style="113" hidden="1" customWidth="1"/>
    <col min="13" max="16" width="9.875" style="113" hidden="1" customWidth="1"/>
    <col min="17" max="17" width="11.375" style="202" customWidth="1"/>
    <col min="18" max="18" width="11.875" style="113" customWidth="1"/>
    <col min="19" max="19" width="10.125" style="117" customWidth="1"/>
    <col min="20" max="20" width="7.375" style="118" hidden="1" customWidth="1"/>
    <col min="21" max="21" width="0" style="118" hidden="1" customWidth="1"/>
    <col min="22" max="22" width="6.625" style="119" hidden="1" customWidth="1"/>
    <col min="23" max="23" width="7.25390625" style="37" hidden="1" customWidth="1"/>
    <col min="24" max="24" width="8.625" style="37" hidden="1" customWidth="1"/>
    <col min="25" max="25" width="5.125" style="119" hidden="1" customWidth="1"/>
    <col min="26" max="26" width="7.375" style="37" hidden="1" customWidth="1"/>
    <col min="27" max="27" width="9.375" style="37" hidden="1" customWidth="1"/>
    <col min="28" max="28" width="5.625" style="37" hidden="1" customWidth="1"/>
    <col min="29" max="16384" width="9.125" style="37" customWidth="1"/>
  </cols>
  <sheetData>
    <row r="1" ht="9.75">
      <c r="Q1" s="202" t="s">
        <v>196</v>
      </c>
    </row>
    <row r="2" spans="1:85" s="175" customFormat="1" ht="18" customHeight="1">
      <c r="A2" s="158"/>
      <c r="B2" s="172"/>
      <c r="C2" s="179"/>
      <c r="D2" s="173"/>
      <c r="E2" s="410" t="s">
        <v>288</v>
      </c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174"/>
      <c r="U2" s="174"/>
      <c r="V2" s="190" t="s">
        <v>197</v>
      </c>
      <c r="W2" s="191"/>
      <c r="X2" s="191" t="s">
        <v>196</v>
      </c>
      <c r="Y2" s="191"/>
      <c r="Z2" s="19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129" customFormat="1" ht="46.5" customHeight="1">
      <c r="A3" s="415" t="s">
        <v>139</v>
      </c>
      <c r="B3" s="416" t="s">
        <v>104</v>
      </c>
      <c r="C3" s="417" t="s">
        <v>140</v>
      </c>
      <c r="D3" s="28"/>
      <c r="E3" s="407" t="s">
        <v>141</v>
      </c>
      <c r="F3" s="127"/>
      <c r="G3" s="127"/>
      <c r="H3" s="127"/>
      <c r="I3" s="127"/>
      <c r="J3" s="127"/>
      <c r="K3" s="128"/>
      <c r="L3" s="127"/>
      <c r="M3" s="127"/>
      <c r="N3" s="127"/>
      <c r="O3" s="127"/>
      <c r="P3" s="127"/>
      <c r="Q3" s="413" t="s">
        <v>228</v>
      </c>
      <c r="R3" s="414" t="s">
        <v>229</v>
      </c>
      <c r="S3" s="408" t="s">
        <v>142</v>
      </c>
      <c r="T3" s="409" t="s">
        <v>143</v>
      </c>
      <c r="U3" s="409"/>
      <c r="V3" s="409"/>
      <c r="W3" s="406" t="s">
        <v>144</v>
      </c>
      <c r="X3" s="406"/>
      <c r="Y3" s="406"/>
      <c r="Z3" s="407" t="s">
        <v>145</v>
      </c>
      <c r="AA3" s="407"/>
      <c r="AB3" s="407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s="135" customFormat="1" ht="15.75" customHeight="1">
      <c r="A4" s="415"/>
      <c r="B4" s="416"/>
      <c r="C4" s="417"/>
      <c r="D4" s="32" t="s">
        <v>146</v>
      </c>
      <c r="E4" s="407"/>
      <c r="F4" s="130" t="s">
        <v>147</v>
      </c>
      <c r="G4" s="130" t="s">
        <v>148</v>
      </c>
      <c r="H4" s="130" t="s">
        <v>149</v>
      </c>
      <c r="I4" s="130" t="s">
        <v>150</v>
      </c>
      <c r="J4" s="130" t="s">
        <v>151</v>
      </c>
      <c r="K4" s="131" t="s">
        <v>152</v>
      </c>
      <c r="L4" s="131" t="s">
        <v>153</v>
      </c>
      <c r="M4" s="130" t="s">
        <v>154</v>
      </c>
      <c r="N4" s="130" t="s">
        <v>155</v>
      </c>
      <c r="O4" s="130" t="s">
        <v>156</v>
      </c>
      <c r="P4" s="130" t="s">
        <v>157</v>
      </c>
      <c r="Q4" s="413"/>
      <c r="R4" s="414"/>
      <c r="S4" s="408"/>
      <c r="T4" s="132" t="s">
        <v>107</v>
      </c>
      <c r="U4" s="132" t="s">
        <v>108</v>
      </c>
      <c r="V4" s="133" t="s">
        <v>96</v>
      </c>
      <c r="W4" s="134" t="s">
        <v>107</v>
      </c>
      <c r="X4" s="134" t="s">
        <v>108</v>
      </c>
      <c r="Y4" s="133" t="s">
        <v>96</v>
      </c>
      <c r="Z4" s="134" t="s">
        <v>107</v>
      </c>
      <c r="AA4" s="134" t="s">
        <v>108</v>
      </c>
      <c r="AB4" s="29" t="s">
        <v>96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28" s="38" customFormat="1" ht="15.75" customHeight="1">
      <c r="A5" s="418" t="s">
        <v>158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20"/>
      <c r="T5" s="39"/>
      <c r="U5" s="40"/>
      <c r="V5" s="41"/>
      <c r="W5" s="42"/>
      <c r="X5" s="42"/>
      <c r="Y5" s="41"/>
      <c r="Z5" s="42"/>
      <c r="AA5" s="43"/>
      <c r="AB5" s="150"/>
    </row>
    <row r="6" spans="1:28" s="38" customFormat="1" ht="9.75">
      <c r="A6" s="421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3"/>
      <c r="T6" s="136"/>
      <c r="U6" s="44"/>
      <c r="V6" s="45"/>
      <c r="W6" s="45"/>
      <c r="X6" s="45"/>
      <c r="Y6" s="45"/>
      <c r="Z6" s="45"/>
      <c r="AA6" s="45"/>
      <c r="AB6" s="46"/>
    </row>
    <row r="7" spans="1:28" s="57" customFormat="1" ht="18.75">
      <c r="A7" s="47">
        <v>400</v>
      </c>
      <c r="B7" s="48"/>
      <c r="C7" s="48"/>
      <c r="D7" s="49"/>
      <c r="E7" s="50" t="s">
        <v>56</v>
      </c>
      <c r="F7" s="51">
        <f aca="true" t="shared" si="0" ref="F7:P7">SUM(F8,F11)</f>
        <v>150000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2350</v>
      </c>
      <c r="Q7" s="51">
        <f>SUM(Q8,Q11)</f>
        <v>9600</v>
      </c>
      <c r="R7" s="51">
        <f>SUM(R8,R11)</f>
        <v>22263.23</v>
      </c>
      <c r="S7" s="53">
        <f aca="true" t="shared" si="1" ref="S7:S18">ROUND((R7/Q7)*100,2)</f>
        <v>231.91</v>
      </c>
      <c r="T7" s="52"/>
      <c r="U7" s="54"/>
      <c r="V7" s="55"/>
      <c r="W7" s="56"/>
      <c r="X7" s="56"/>
      <c r="Y7" s="56"/>
      <c r="Z7" s="56"/>
      <c r="AA7" s="56"/>
      <c r="AB7" s="56"/>
    </row>
    <row r="8" spans="1:28" s="65" customFormat="1" ht="9">
      <c r="A8" s="58"/>
      <c r="B8" s="59">
        <v>40002</v>
      </c>
      <c r="C8" s="59"/>
      <c r="D8" s="60"/>
      <c r="E8" s="61" t="s">
        <v>57</v>
      </c>
      <c r="F8" s="5">
        <f aca="true" t="shared" si="2" ref="F8:P8">SUM(F9:F10)</f>
        <v>140000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100</v>
      </c>
      <c r="Q8" s="51">
        <f>SUM(Q9:Q10)</f>
        <v>0</v>
      </c>
      <c r="R8" s="5">
        <f>SUM(R9:R10)</f>
        <v>663.23</v>
      </c>
      <c r="S8" s="53">
        <v>0</v>
      </c>
      <c r="T8" s="63"/>
      <c r="U8" s="54"/>
      <c r="V8" s="64"/>
      <c r="W8" s="64"/>
      <c r="X8" s="64"/>
      <c r="Y8" s="64"/>
      <c r="Z8" s="64"/>
      <c r="AA8" s="64"/>
      <c r="AB8" s="64"/>
    </row>
    <row r="9" spans="1:28" s="72" customFormat="1" ht="9.75">
      <c r="A9" s="58"/>
      <c r="B9" s="66"/>
      <c r="C9" s="66">
        <v>830</v>
      </c>
      <c r="D9" s="67"/>
      <c r="E9" s="68" t="s">
        <v>159</v>
      </c>
      <c r="F9" s="69">
        <v>140000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203">
        <v>0</v>
      </c>
      <c r="R9" s="203">
        <v>568.85</v>
      </c>
      <c r="S9" s="185">
        <v>0</v>
      </c>
      <c r="T9" s="63"/>
      <c r="U9" s="54"/>
      <c r="V9" s="71"/>
      <c r="W9" s="71"/>
      <c r="X9" s="71"/>
      <c r="Y9" s="71"/>
      <c r="Z9" s="71"/>
      <c r="AA9" s="71"/>
      <c r="AB9" s="71"/>
    </row>
    <row r="10" spans="1:28" s="72" customFormat="1" ht="9.75">
      <c r="A10" s="58"/>
      <c r="B10" s="66"/>
      <c r="C10" s="66">
        <v>920</v>
      </c>
      <c r="D10" s="67"/>
      <c r="E10" s="68" t="s">
        <v>95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>
        <v>100</v>
      </c>
      <c r="Q10" s="203">
        <v>0</v>
      </c>
      <c r="R10" s="203">
        <v>94.38</v>
      </c>
      <c r="S10" s="185">
        <v>0</v>
      </c>
      <c r="T10" s="63"/>
      <c r="U10" s="54"/>
      <c r="V10" s="71"/>
      <c r="W10" s="71"/>
      <c r="X10" s="71"/>
      <c r="Y10" s="71"/>
      <c r="Z10" s="71"/>
      <c r="AA10" s="71"/>
      <c r="AB10" s="71"/>
    </row>
    <row r="11" spans="1:28" s="65" customFormat="1" ht="9.75" customHeight="1">
      <c r="A11" s="58"/>
      <c r="B11" s="59">
        <v>40095</v>
      </c>
      <c r="C11" s="59"/>
      <c r="D11" s="60"/>
      <c r="E11" s="61" t="s">
        <v>55</v>
      </c>
      <c r="F11" s="5">
        <f>SUM(F12:F12)</f>
        <v>10000</v>
      </c>
      <c r="G11" s="5">
        <f aca="true" t="shared" si="3" ref="G11:P11">SUM(G12:G12)</f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2250</v>
      </c>
      <c r="Q11" s="51">
        <f>SUM(Q12:Q12)</f>
        <v>9600</v>
      </c>
      <c r="R11" s="51">
        <f>SUM(R12:R12)</f>
        <v>21600</v>
      </c>
      <c r="S11" s="53">
        <f t="shared" si="1"/>
        <v>225</v>
      </c>
      <c r="T11" s="63"/>
      <c r="U11" s="54"/>
      <c r="V11" s="64"/>
      <c r="W11" s="64"/>
      <c r="X11" s="64"/>
      <c r="Y11" s="64"/>
      <c r="Z11" s="64"/>
      <c r="AA11" s="64"/>
      <c r="AB11" s="64"/>
    </row>
    <row r="12" spans="1:28" s="72" customFormat="1" ht="19.5">
      <c r="A12" s="58"/>
      <c r="B12" s="66"/>
      <c r="C12" s="66">
        <v>690</v>
      </c>
      <c r="D12" s="67"/>
      <c r="E12" s="68" t="s">
        <v>203</v>
      </c>
      <c r="F12" s="69">
        <v>10000</v>
      </c>
      <c r="G12" s="69"/>
      <c r="H12" s="69"/>
      <c r="I12" s="69"/>
      <c r="J12" s="69"/>
      <c r="K12" s="69"/>
      <c r="L12" s="69"/>
      <c r="M12" s="69"/>
      <c r="N12" s="69"/>
      <c r="O12" s="69"/>
      <c r="P12" s="69">
        <v>2250</v>
      </c>
      <c r="Q12" s="203">
        <v>9600</v>
      </c>
      <c r="R12" s="69">
        <v>21600</v>
      </c>
      <c r="S12" s="53">
        <f t="shared" si="1"/>
        <v>225</v>
      </c>
      <c r="T12" s="63"/>
      <c r="U12" s="54"/>
      <c r="V12" s="71"/>
      <c r="W12" s="71"/>
      <c r="X12" s="71"/>
      <c r="Y12" s="71"/>
      <c r="Z12" s="71"/>
      <c r="AA12" s="71"/>
      <c r="AB12" s="71"/>
    </row>
    <row r="13" spans="1:28" s="57" customFormat="1" ht="9.75">
      <c r="A13" s="47">
        <v>700</v>
      </c>
      <c r="B13" s="48"/>
      <c r="C13" s="48"/>
      <c r="D13" s="49"/>
      <c r="E13" s="50" t="s">
        <v>160</v>
      </c>
      <c r="F13" s="51">
        <f aca="true" t="shared" si="4" ref="F13:R13">SUM(F14,F19)</f>
        <v>81300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2100</v>
      </c>
      <c r="Q13" s="51">
        <f t="shared" si="4"/>
        <v>149476</v>
      </c>
      <c r="R13" s="51">
        <f t="shared" si="4"/>
        <v>153700.08000000002</v>
      </c>
      <c r="S13" s="53">
        <f t="shared" si="1"/>
        <v>102.83</v>
      </c>
      <c r="T13" s="63"/>
      <c r="U13" s="54"/>
      <c r="V13" s="55"/>
      <c r="W13" s="56"/>
      <c r="X13" s="56"/>
      <c r="Y13" s="56"/>
      <c r="Z13" s="56"/>
      <c r="AA13" s="56"/>
      <c r="AB13" s="56"/>
    </row>
    <row r="14" spans="1:28" s="65" customFormat="1" ht="18">
      <c r="A14" s="58"/>
      <c r="B14" s="59">
        <v>70005</v>
      </c>
      <c r="C14" s="59"/>
      <c r="D14" s="60"/>
      <c r="E14" s="61" t="s">
        <v>161</v>
      </c>
      <c r="F14" s="5">
        <f aca="true" t="shared" si="5" ref="F14:R14">SUM(F15:F18)</f>
        <v>37800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0</v>
      </c>
      <c r="O14" s="5">
        <f t="shared" si="5"/>
        <v>0</v>
      </c>
      <c r="P14" s="5">
        <f t="shared" si="5"/>
        <v>0</v>
      </c>
      <c r="Q14" s="51">
        <f t="shared" si="5"/>
        <v>148976</v>
      </c>
      <c r="R14" s="51">
        <f t="shared" si="5"/>
        <v>152249.26</v>
      </c>
      <c r="S14" s="53">
        <f t="shared" si="1"/>
        <v>102.2</v>
      </c>
      <c r="T14" s="63"/>
      <c r="U14" s="54"/>
      <c r="V14" s="64"/>
      <c r="W14" s="64"/>
      <c r="X14" s="64"/>
      <c r="Y14" s="64"/>
      <c r="Z14" s="64"/>
      <c r="AA14" s="64"/>
      <c r="AB14" s="64"/>
    </row>
    <row r="15" spans="1:28" s="72" customFormat="1" ht="19.5">
      <c r="A15" s="58"/>
      <c r="B15" s="66"/>
      <c r="C15" s="66">
        <v>470</v>
      </c>
      <c r="D15" s="67"/>
      <c r="E15" s="68" t="s">
        <v>162</v>
      </c>
      <c r="F15" s="69">
        <v>2800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03">
        <v>11</v>
      </c>
      <c r="R15" s="203">
        <v>8.83</v>
      </c>
      <c r="S15" s="185">
        <f t="shared" si="1"/>
        <v>80.27</v>
      </c>
      <c r="T15" s="63"/>
      <c r="U15" s="54"/>
      <c r="V15" s="71"/>
      <c r="W15" s="71"/>
      <c r="X15" s="71"/>
      <c r="Y15" s="71"/>
      <c r="Z15" s="71"/>
      <c r="AA15" s="71"/>
      <c r="AB15" s="71"/>
    </row>
    <row r="16" spans="1:28" s="72" customFormat="1" ht="58.5">
      <c r="A16" s="58"/>
      <c r="B16" s="66"/>
      <c r="C16" s="66">
        <v>750</v>
      </c>
      <c r="D16" s="67"/>
      <c r="E16" s="68" t="s">
        <v>280</v>
      </c>
      <c r="F16" s="69">
        <v>35000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203">
        <v>34747</v>
      </c>
      <c r="R16" s="203">
        <v>35471.25</v>
      </c>
      <c r="S16" s="185">
        <f t="shared" si="1"/>
        <v>102.08</v>
      </c>
      <c r="T16" s="63"/>
      <c r="U16" s="54"/>
      <c r="V16" s="71"/>
      <c r="W16" s="71"/>
      <c r="X16" s="71"/>
      <c r="Y16" s="71"/>
      <c r="Z16" s="71"/>
      <c r="AA16" s="71"/>
      <c r="AB16" s="71"/>
    </row>
    <row r="17" spans="1:28" s="72" customFormat="1" ht="19.5">
      <c r="A17" s="58"/>
      <c r="B17" s="66"/>
      <c r="C17" s="66">
        <v>870</v>
      </c>
      <c r="D17" s="67"/>
      <c r="E17" s="68" t="s">
        <v>230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203">
        <v>114168</v>
      </c>
      <c r="R17" s="203">
        <v>116753.2</v>
      </c>
      <c r="S17" s="185">
        <f t="shared" si="1"/>
        <v>102.26</v>
      </c>
      <c r="T17" s="63"/>
      <c r="U17" s="54"/>
      <c r="V17" s="71"/>
      <c r="W17" s="71"/>
      <c r="X17" s="71"/>
      <c r="Y17" s="71"/>
      <c r="Z17" s="71"/>
      <c r="AA17" s="71"/>
      <c r="AB17" s="71"/>
    </row>
    <row r="18" spans="1:28" s="72" customFormat="1" ht="19.5">
      <c r="A18" s="58"/>
      <c r="B18" s="66"/>
      <c r="C18" s="66">
        <v>910</v>
      </c>
      <c r="D18" s="67"/>
      <c r="E18" s="68" t="s">
        <v>202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203">
        <v>50</v>
      </c>
      <c r="R18" s="203">
        <v>15.98</v>
      </c>
      <c r="S18" s="185">
        <f t="shared" si="1"/>
        <v>31.96</v>
      </c>
      <c r="T18" s="63"/>
      <c r="U18" s="54"/>
      <c r="V18" s="71"/>
      <c r="W18" s="71"/>
      <c r="X18" s="71"/>
      <c r="Y18" s="71"/>
      <c r="Z18" s="71"/>
      <c r="AA18" s="71"/>
      <c r="AB18" s="71"/>
    </row>
    <row r="19" spans="1:28" s="65" customFormat="1" ht="9">
      <c r="A19" s="58"/>
      <c r="B19" s="59">
        <v>70095</v>
      </c>
      <c r="C19" s="59"/>
      <c r="D19" s="60"/>
      <c r="E19" s="61" t="s">
        <v>163</v>
      </c>
      <c r="F19" s="5">
        <f aca="true" t="shared" si="6" ref="F19:R19">SUM(F20:F22)</f>
        <v>43500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2100</v>
      </c>
      <c r="Q19" s="5">
        <f t="shared" si="6"/>
        <v>500</v>
      </c>
      <c r="R19" s="5">
        <f t="shared" si="6"/>
        <v>1450.82</v>
      </c>
      <c r="S19" s="53">
        <f>ROUND((R19/Q19)*100,2)</f>
        <v>290.16</v>
      </c>
      <c r="T19" s="73"/>
      <c r="U19" s="74"/>
      <c r="V19" s="64"/>
      <c r="W19" s="64"/>
      <c r="X19" s="64"/>
      <c r="Y19" s="64"/>
      <c r="Z19" s="64"/>
      <c r="AA19" s="64"/>
      <c r="AB19" s="64"/>
    </row>
    <row r="20" spans="1:28" s="72" customFormat="1" ht="14.25" customHeight="1">
      <c r="A20" s="58"/>
      <c r="B20" s="66"/>
      <c r="C20" s="66">
        <v>690</v>
      </c>
      <c r="D20" s="67"/>
      <c r="E20" s="68" t="s">
        <v>164</v>
      </c>
      <c r="F20" s="69">
        <v>40000</v>
      </c>
      <c r="G20" s="69"/>
      <c r="H20" s="69"/>
      <c r="I20" s="69"/>
      <c r="J20" s="69"/>
      <c r="K20" s="69"/>
      <c r="L20" s="69"/>
      <c r="M20" s="69"/>
      <c r="N20" s="69"/>
      <c r="O20" s="69"/>
      <c r="P20" s="69">
        <v>2000</v>
      </c>
      <c r="Q20" s="203">
        <v>0</v>
      </c>
      <c r="R20" s="203">
        <v>1295.57</v>
      </c>
      <c r="S20" s="185">
        <v>0</v>
      </c>
      <c r="T20" s="63"/>
      <c r="U20" s="54"/>
      <c r="V20" s="71"/>
      <c r="W20" s="71"/>
      <c r="X20" s="71"/>
      <c r="Y20" s="71"/>
      <c r="Z20" s="71"/>
      <c r="AA20" s="71"/>
      <c r="AB20" s="71"/>
    </row>
    <row r="21" spans="1:28" s="72" customFormat="1" ht="19.5">
      <c r="A21" s="58"/>
      <c r="B21" s="66"/>
      <c r="C21" s="66">
        <v>910</v>
      </c>
      <c r="D21" s="67"/>
      <c r="E21" s="68" t="s">
        <v>167</v>
      </c>
      <c r="F21" s="69">
        <v>0</v>
      </c>
      <c r="G21" s="69"/>
      <c r="H21" s="69"/>
      <c r="I21" s="69"/>
      <c r="J21" s="69"/>
      <c r="K21" s="69"/>
      <c r="L21" s="69"/>
      <c r="M21" s="69"/>
      <c r="N21" s="69"/>
      <c r="O21" s="69"/>
      <c r="P21" s="69">
        <v>100</v>
      </c>
      <c r="Q21" s="203">
        <v>0</v>
      </c>
      <c r="R21" s="203">
        <v>155.25</v>
      </c>
      <c r="S21" s="185">
        <v>0</v>
      </c>
      <c r="T21" s="63"/>
      <c r="U21" s="54"/>
      <c r="V21" s="71"/>
      <c r="W21" s="71"/>
      <c r="X21" s="71"/>
      <c r="Y21" s="71"/>
      <c r="Z21" s="71"/>
      <c r="AA21" s="71"/>
      <c r="AB21" s="71"/>
    </row>
    <row r="22" spans="1:28" s="72" customFormat="1" ht="9.75">
      <c r="A22" s="58"/>
      <c r="B22" s="66"/>
      <c r="C22" s="66">
        <v>970</v>
      </c>
      <c r="D22" s="67"/>
      <c r="E22" s="68" t="s">
        <v>165</v>
      </c>
      <c r="F22" s="69">
        <v>3500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203">
        <v>500</v>
      </c>
      <c r="R22" s="203">
        <v>0</v>
      </c>
      <c r="S22" s="185">
        <f aca="true" t="shared" si="7" ref="S22:S34">ROUND((R22/Q22)*100,2)</f>
        <v>0</v>
      </c>
      <c r="T22" s="63"/>
      <c r="U22" s="54"/>
      <c r="V22" s="71"/>
      <c r="W22" s="71"/>
      <c r="X22" s="71"/>
      <c r="Y22" s="71"/>
      <c r="Z22" s="71"/>
      <c r="AA22" s="71"/>
      <c r="AB22" s="71"/>
    </row>
    <row r="23" spans="1:28" s="107" customFormat="1" ht="9">
      <c r="A23" s="75">
        <v>750</v>
      </c>
      <c r="B23" s="96"/>
      <c r="C23" s="96"/>
      <c r="D23" s="103"/>
      <c r="E23" s="104" t="s">
        <v>61</v>
      </c>
      <c r="F23" s="187" t="e">
        <f>SUM(#REF!)</f>
        <v>#REF!</v>
      </c>
      <c r="G23" s="187" t="e">
        <f>SUM(#REF!)</f>
        <v>#REF!</v>
      </c>
      <c r="H23" s="187" t="e">
        <f>SUM(#REF!)</f>
        <v>#REF!</v>
      </c>
      <c r="I23" s="187" t="e">
        <f>SUM(#REF!)</f>
        <v>#REF!</v>
      </c>
      <c r="J23" s="187" t="e">
        <f>SUM(#REF!)</f>
        <v>#REF!</v>
      </c>
      <c r="K23" s="187" t="e">
        <f>SUM(#REF!)</f>
        <v>#REF!</v>
      </c>
      <c r="L23" s="187" t="e">
        <f>SUM(#REF!)</f>
        <v>#REF!</v>
      </c>
      <c r="M23" s="187" t="e">
        <f>SUM(#REF!)</f>
        <v>#REF!</v>
      </c>
      <c r="N23" s="187" t="e">
        <f>SUM(#REF!)</f>
        <v>#REF!</v>
      </c>
      <c r="O23" s="187" t="e">
        <f>SUM(#REF!)</f>
        <v>#REF!</v>
      </c>
      <c r="P23" s="187" t="e">
        <f>SUM(#REF!)</f>
        <v>#REF!</v>
      </c>
      <c r="Q23" s="187">
        <f>SUM(Q24,Q26)</f>
        <v>2250</v>
      </c>
      <c r="R23" s="187">
        <f>SUM(R24,R26)</f>
        <v>9052.529999999999</v>
      </c>
      <c r="S23" s="53">
        <f t="shared" si="7"/>
        <v>402.33</v>
      </c>
      <c r="T23" s="188"/>
      <c r="U23" s="189"/>
      <c r="V23" s="106"/>
      <c r="W23" s="106"/>
      <c r="X23" s="106"/>
      <c r="Y23" s="106"/>
      <c r="Z23" s="106"/>
      <c r="AA23" s="106"/>
      <c r="AB23" s="106"/>
    </row>
    <row r="24" spans="1:28" s="65" customFormat="1" ht="9">
      <c r="A24" s="58"/>
      <c r="B24" s="59">
        <v>75011</v>
      </c>
      <c r="C24" s="59"/>
      <c r="D24" s="60"/>
      <c r="E24" s="61" t="s">
        <v>184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>SUM(Q25:Q25)</f>
        <v>750</v>
      </c>
      <c r="R24" s="5">
        <f>SUM(R25:R25)</f>
        <v>1008</v>
      </c>
      <c r="S24" s="53">
        <f t="shared" si="7"/>
        <v>134.4</v>
      </c>
      <c r="T24" s="73"/>
      <c r="U24" s="74"/>
      <c r="V24" s="64"/>
      <c r="W24" s="64"/>
      <c r="X24" s="64"/>
      <c r="Y24" s="64"/>
      <c r="Z24" s="64"/>
      <c r="AA24" s="64"/>
      <c r="AB24" s="64"/>
    </row>
    <row r="25" spans="1:28" s="72" customFormat="1" ht="39">
      <c r="A25" s="58"/>
      <c r="B25" s="66"/>
      <c r="C25" s="66">
        <v>2360</v>
      </c>
      <c r="D25" s="67"/>
      <c r="E25" s="68" t="s">
        <v>231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203">
        <v>750</v>
      </c>
      <c r="R25" s="203">
        <v>1008</v>
      </c>
      <c r="S25" s="53">
        <f t="shared" si="7"/>
        <v>134.4</v>
      </c>
      <c r="T25" s="63"/>
      <c r="U25" s="54"/>
      <c r="V25" s="71"/>
      <c r="W25" s="71"/>
      <c r="X25" s="71"/>
      <c r="Y25" s="71"/>
      <c r="Z25" s="71"/>
      <c r="AA25" s="71"/>
      <c r="AB25" s="71"/>
    </row>
    <row r="26" spans="1:28" s="65" customFormat="1" ht="18">
      <c r="A26" s="58"/>
      <c r="B26" s="59">
        <v>75023</v>
      </c>
      <c r="C26" s="59"/>
      <c r="D26" s="60"/>
      <c r="E26" s="61" t="s">
        <v>281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>SUM(Q27:Q27)</f>
        <v>1500</v>
      </c>
      <c r="R26" s="5">
        <f>SUM(R27)</f>
        <v>8044.53</v>
      </c>
      <c r="S26" s="53">
        <f>ROUND((R26/Q26)*100,2)</f>
        <v>536.3</v>
      </c>
      <c r="T26" s="73"/>
      <c r="U26" s="74"/>
      <c r="V26" s="64"/>
      <c r="W26" s="64"/>
      <c r="X26" s="64"/>
      <c r="Y26" s="64"/>
      <c r="Z26" s="64"/>
      <c r="AA26" s="64"/>
      <c r="AB26" s="64"/>
    </row>
    <row r="27" spans="1:28" s="72" customFormat="1" ht="9.75">
      <c r="A27" s="58"/>
      <c r="B27" s="66"/>
      <c r="C27" s="66">
        <v>970</v>
      </c>
      <c r="D27" s="67"/>
      <c r="E27" s="68" t="s">
        <v>165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203">
        <v>1500</v>
      </c>
      <c r="R27" s="203">
        <v>8044.53</v>
      </c>
      <c r="S27" s="209">
        <f>ROUND((R27/Q27)*100,2)</f>
        <v>536.3</v>
      </c>
      <c r="T27" s="63"/>
      <c r="U27" s="54"/>
      <c r="V27" s="71"/>
      <c r="W27" s="71"/>
      <c r="X27" s="71"/>
      <c r="Y27" s="71"/>
      <c r="Z27" s="71"/>
      <c r="AA27" s="71"/>
      <c r="AB27" s="71"/>
    </row>
    <row r="28" spans="1:28" s="72" customFormat="1" ht="39" customHeight="1">
      <c r="A28" s="58">
        <v>756</v>
      </c>
      <c r="B28" s="66"/>
      <c r="C28" s="66"/>
      <c r="D28" s="67"/>
      <c r="E28" s="91" t="s">
        <v>263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87">
        <f>SUM(Q29,Q31,Q37,Q46,Q50)</f>
        <v>1956888</v>
      </c>
      <c r="R28" s="187">
        <f>SUM(R29,R31,R37,R46,R50)</f>
        <v>2040997.46</v>
      </c>
      <c r="S28" s="53">
        <f>ROUND((R28/Q28)*100,2)</f>
        <v>104.3</v>
      </c>
      <c r="T28" s="63"/>
      <c r="U28" s="54"/>
      <c r="V28" s="71"/>
      <c r="W28" s="71"/>
      <c r="X28" s="71"/>
      <c r="Y28" s="71"/>
      <c r="Z28" s="71"/>
      <c r="AA28" s="71"/>
      <c r="AB28" s="71"/>
    </row>
    <row r="29" spans="1:28" s="72" customFormat="1" ht="18.75">
      <c r="A29" s="58"/>
      <c r="B29" s="90">
        <v>75601</v>
      </c>
      <c r="C29" s="66"/>
      <c r="D29" s="67"/>
      <c r="E29" s="91" t="s">
        <v>300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5">
        <f>SUM(Q30:Q30)</f>
        <v>0</v>
      </c>
      <c r="R29" s="5">
        <f>SUM(R30:R30)</f>
        <v>0</v>
      </c>
      <c r="S29" s="185">
        <v>0</v>
      </c>
      <c r="T29" s="63"/>
      <c r="U29" s="54"/>
      <c r="V29" s="71"/>
      <c r="W29" s="71"/>
      <c r="X29" s="71"/>
      <c r="Y29" s="71"/>
      <c r="Z29" s="71"/>
      <c r="AA29" s="71"/>
      <c r="AB29" s="71"/>
    </row>
    <row r="30" spans="1:28" s="72" customFormat="1" ht="29.25">
      <c r="A30" s="58"/>
      <c r="B30" s="66"/>
      <c r="C30" s="66">
        <v>350</v>
      </c>
      <c r="D30" s="67"/>
      <c r="E30" s="68" t="s">
        <v>301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203">
        <v>0</v>
      </c>
      <c r="R30" s="203">
        <v>0</v>
      </c>
      <c r="S30" s="209">
        <v>0</v>
      </c>
      <c r="T30" s="63"/>
      <c r="U30" s="54"/>
      <c r="V30" s="71"/>
      <c r="W30" s="71"/>
      <c r="X30" s="71"/>
      <c r="Y30" s="71"/>
      <c r="Z30" s="71"/>
      <c r="AA30" s="71"/>
      <c r="AB30" s="71"/>
    </row>
    <row r="31" spans="1:28" s="72" customFormat="1" ht="48" customHeight="1">
      <c r="A31" s="58"/>
      <c r="B31" s="90">
        <v>75615</v>
      </c>
      <c r="C31" s="66"/>
      <c r="D31" s="67"/>
      <c r="E31" s="91" t="s">
        <v>264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5">
        <f>SUM(Q32:Q36)</f>
        <v>437900</v>
      </c>
      <c r="R31" s="5">
        <f>SUM(R32:R36)</f>
        <v>467690.87</v>
      </c>
      <c r="S31" s="329">
        <f>ROUND((R31/Q31)*100,2)</f>
        <v>106.8</v>
      </c>
      <c r="T31" s="63"/>
      <c r="U31" s="54"/>
      <c r="V31" s="71"/>
      <c r="W31" s="71"/>
      <c r="X31" s="71"/>
      <c r="Y31" s="71"/>
      <c r="Z31" s="71"/>
      <c r="AA31" s="71"/>
      <c r="AB31" s="71"/>
    </row>
    <row r="32" spans="1:28" s="72" customFormat="1" ht="9.75">
      <c r="A32" s="58"/>
      <c r="B32" s="66"/>
      <c r="C32" s="66">
        <v>310</v>
      </c>
      <c r="D32" s="67"/>
      <c r="E32" s="68" t="s">
        <v>168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03">
        <v>415000</v>
      </c>
      <c r="R32" s="203">
        <v>440325.27</v>
      </c>
      <c r="S32" s="53"/>
      <c r="T32" s="63"/>
      <c r="U32" s="54"/>
      <c r="V32" s="71"/>
      <c r="W32" s="71"/>
      <c r="X32" s="71"/>
      <c r="Y32" s="71"/>
      <c r="Z32" s="71"/>
      <c r="AA32" s="71"/>
      <c r="AB32" s="71"/>
    </row>
    <row r="33" spans="1:28" s="72" customFormat="1" ht="9.75">
      <c r="A33" s="58"/>
      <c r="B33" s="66"/>
      <c r="C33" s="66">
        <v>320</v>
      </c>
      <c r="D33" s="67"/>
      <c r="E33" s="68" t="s">
        <v>169</v>
      </c>
      <c r="F33" s="69">
        <v>1300</v>
      </c>
      <c r="G33" s="69"/>
      <c r="H33" s="69"/>
      <c r="I33" s="69"/>
      <c r="J33" s="69"/>
      <c r="K33" s="69"/>
      <c r="L33" s="69"/>
      <c r="M33" s="5" t="e">
        <f>SUM(M34:M36)</f>
        <v>#REF!</v>
      </c>
      <c r="N33" s="69"/>
      <c r="O33" s="69"/>
      <c r="P33" s="69"/>
      <c r="Q33" s="203">
        <v>800</v>
      </c>
      <c r="R33" s="203">
        <v>1672.62</v>
      </c>
      <c r="S33" s="185">
        <f t="shared" si="7"/>
        <v>209.08</v>
      </c>
      <c r="T33" s="63"/>
      <c r="U33" s="54"/>
      <c r="V33" s="71"/>
      <c r="W33" s="71"/>
      <c r="X33" s="71"/>
      <c r="Y33" s="71"/>
      <c r="Z33" s="71"/>
      <c r="AA33" s="71"/>
      <c r="AB33" s="71"/>
    </row>
    <row r="34" spans="1:28" s="72" customFormat="1" ht="9.75">
      <c r="A34" s="58"/>
      <c r="B34" s="66"/>
      <c r="C34" s="66">
        <v>330</v>
      </c>
      <c r="D34" s="67"/>
      <c r="E34" s="68" t="s">
        <v>170</v>
      </c>
      <c r="F34" s="69">
        <v>8800</v>
      </c>
      <c r="G34" s="69">
        <v>838</v>
      </c>
      <c r="H34" s="69"/>
      <c r="I34" s="69"/>
      <c r="J34" s="69"/>
      <c r="K34" s="69"/>
      <c r="L34" s="69"/>
      <c r="M34" s="5" t="e">
        <f>SUM(M36:M36)</f>
        <v>#REF!</v>
      </c>
      <c r="N34" s="69"/>
      <c r="O34" s="69"/>
      <c r="P34" s="69"/>
      <c r="Q34" s="203">
        <v>22000</v>
      </c>
      <c r="R34" s="203">
        <v>25321.98</v>
      </c>
      <c r="S34" s="185">
        <f t="shared" si="7"/>
        <v>115.1</v>
      </c>
      <c r="T34" s="63"/>
      <c r="U34" s="54"/>
      <c r="V34" s="71"/>
      <c r="W34" s="71"/>
      <c r="X34" s="71"/>
      <c r="Y34" s="71"/>
      <c r="Z34" s="71"/>
      <c r="AA34" s="71"/>
      <c r="AB34" s="71"/>
    </row>
    <row r="35" spans="1:28" s="72" customFormat="1" ht="9.75">
      <c r="A35" s="58"/>
      <c r="B35" s="66"/>
      <c r="C35" s="66">
        <v>500</v>
      </c>
      <c r="D35" s="67"/>
      <c r="E35" s="68" t="s">
        <v>171</v>
      </c>
      <c r="F35" s="69"/>
      <c r="G35" s="69"/>
      <c r="H35" s="69"/>
      <c r="I35" s="69"/>
      <c r="J35" s="69"/>
      <c r="K35" s="69"/>
      <c r="L35" s="69"/>
      <c r="M35" s="5"/>
      <c r="N35" s="69"/>
      <c r="O35" s="69"/>
      <c r="P35" s="69"/>
      <c r="Q35" s="203">
        <v>0</v>
      </c>
      <c r="R35" s="203">
        <v>338</v>
      </c>
      <c r="S35" s="185">
        <v>0</v>
      </c>
      <c r="T35" s="63"/>
      <c r="U35" s="54"/>
      <c r="V35" s="71"/>
      <c r="W35" s="71"/>
      <c r="X35" s="71"/>
      <c r="Y35" s="71"/>
      <c r="Z35" s="71"/>
      <c r="AA35" s="71"/>
      <c r="AB35" s="71"/>
    </row>
    <row r="36" spans="1:28" s="72" customFormat="1" ht="19.5">
      <c r="A36" s="58"/>
      <c r="B36" s="66"/>
      <c r="C36" s="66">
        <v>910</v>
      </c>
      <c r="D36" s="67"/>
      <c r="E36" s="68" t="s">
        <v>167</v>
      </c>
      <c r="F36" s="69">
        <v>0</v>
      </c>
      <c r="G36" s="69">
        <v>1209</v>
      </c>
      <c r="H36" s="69"/>
      <c r="I36" s="69"/>
      <c r="J36" s="69"/>
      <c r="K36" s="69"/>
      <c r="L36" s="69"/>
      <c r="M36" s="5" t="e">
        <f>SUM(#REF!)</f>
        <v>#REF!</v>
      </c>
      <c r="N36" s="69"/>
      <c r="O36" s="69"/>
      <c r="P36" s="69">
        <v>1000</v>
      </c>
      <c r="Q36" s="203">
        <v>100</v>
      </c>
      <c r="R36" s="203">
        <v>33</v>
      </c>
      <c r="S36" s="185">
        <f>ROUND((R36/Q36)*100,2)</f>
        <v>33</v>
      </c>
      <c r="T36" s="63"/>
      <c r="U36" s="54"/>
      <c r="V36" s="71"/>
      <c r="W36" s="71"/>
      <c r="X36" s="71"/>
      <c r="Y36" s="71"/>
      <c r="Z36" s="71"/>
      <c r="AA36" s="71"/>
      <c r="AB36" s="71"/>
    </row>
    <row r="37" spans="1:28" s="72" customFormat="1" ht="45.75">
      <c r="A37" s="58"/>
      <c r="B37" s="90">
        <v>75616</v>
      </c>
      <c r="C37" s="66"/>
      <c r="D37" s="67"/>
      <c r="E37" s="91" t="s">
        <v>29</v>
      </c>
      <c r="F37" s="69"/>
      <c r="G37" s="69"/>
      <c r="H37" s="69"/>
      <c r="I37" s="69"/>
      <c r="J37" s="69"/>
      <c r="K37" s="69"/>
      <c r="L37" s="69"/>
      <c r="M37" s="5"/>
      <c r="N37" s="69"/>
      <c r="O37" s="69"/>
      <c r="P37" s="69"/>
      <c r="Q37" s="5">
        <f>SUM(Q38:Q45)</f>
        <v>200800</v>
      </c>
      <c r="R37" s="5">
        <f>SUM(R38:R45)</f>
        <v>206442.05000000002</v>
      </c>
      <c r="S37" s="185">
        <f>ROUND((R37/Q37)*100,2)</f>
        <v>102.81</v>
      </c>
      <c r="T37" s="63"/>
      <c r="U37" s="54"/>
      <c r="V37" s="71"/>
      <c r="W37" s="71"/>
      <c r="X37" s="71"/>
      <c r="Y37" s="71"/>
      <c r="Z37" s="71"/>
      <c r="AA37" s="71"/>
      <c r="AB37" s="71"/>
    </row>
    <row r="38" spans="1:28" s="72" customFormat="1" ht="9.75">
      <c r="A38" s="58"/>
      <c r="B38" s="90"/>
      <c r="C38" s="66">
        <v>310</v>
      </c>
      <c r="D38" s="67"/>
      <c r="E38" s="68" t="s">
        <v>168</v>
      </c>
      <c r="F38" s="69"/>
      <c r="G38" s="69"/>
      <c r="H38" s="69"/>
      <c r="I38" s="69"/>
      <c r="J38" s="69"/>
      <c r="K38" s="69"/>
      <c r="L38" s="69"/>
      <c r="M38" s="5"/>
      <c r="N38" s="69"/>
      <c r="O38" s="69"/>
      <c r="P38" s="69"/>
      <c r="Q38" s="203">
        <v>90000</v>
      </c>
      <c r="R38" s="203">
        <v>95200.64</v>
      </c>
      <c r="S38" s="185">
        <f aca="true" t="shared" si="8" ref="S38:S45">ROUND((R38/Q38)*100,2)</f>
        <v>105.78</v>
      </c>
      <c r="T38" s="63"/>
      <c r="U38" s="54"/>
      <c r="V38" s="71"/>
      <c r="W38" s="71"/>
      <c r="X38" s="71"/>
      <c r="Y38" s="71"/>
      <c r="Z38" s="71"/>
      <c r="AA38" s="71"/>
      <c r="AB38" s="71"/>
    </row>
    <row r="39" spans="1:28" s="72" customFormat="1" ht="9.75">
      <c r="A39" s="58"/>
      <c r="B39" s="90"/>
      <c r="C39" s="66">
        <v>320</v>
      </c>
      <c r="D39" s="67"/>
      <c r="E39" s="68" t="s">
        <v>169</v>
      </c>
      <c r="F39" s="69"/>
      <c r="G39" s="69"/>
      <c r="H39" s="69"/>
      <c r="I39" s="69"/>
      <c r="J39" s="69"/>
      <c r="K39" s="69"/>
      <c r="L39" s="69"/>
      <c r="M39" s="5"/>
      <c r="N39" s="69"/>
      <c r="O39" s="69"/>
      <c r="P39" s="69"/>
      <c r="Q39" s="203">
        <v>57000</v>
      </c>
      <c r="R39" s="203">
        <v>60128.5</v>
      </c>
      <c r="S39" s="185">
        <f t="shared" si="8"/>
        <v>105.49</v>
      </c>
      <c r="T39" s="63"/>
      <c r="U39" s="54"/>
      <c r="V39" s="71"/>
      <c r="W39" s="71"/>
      <c r="X39" s="71"/>
      <c r="Y39" s="71"/>
      <c r="Z39" s="71"/>
      <c r="AA39" s="71"/>
      <c r="AB39" s="71"/>
    </row>
    <row r="40" spans="1:28" s="72" customFormat="1" ht="9.75">
      <c r="A40" s="58"/>
      <c r="B40" s="90"/>
      <c r="C40" s="66">
        <v>330</v>
      </c>
      <c r="D40" s="67"/>
      <c r="E40" s="68" t="s">
        <v>30</v>
      </c>
      <c r="F40" s="69"/>
      <c r="G40" s="69"/>
      <c r="H40" s="69"/>
      <c r="I40" s="69"/>
      <c r="J40" s="69"/>
      <c r="K40" s="69"/>
      <c r="L40" s="69"/>
      <c r="M40" s="5"/>
      <c r="N40" s="69"/>
      <c r="O40" s="69"/>
      <c r="P40" s="69"/>
      <c r="Q40" s="203">
        <v>4000</v>
      </c>
      <c r="R40" s="203">
        <v>4257.3</v>
      </c>
      <c r="S40" s="185">
        <f t="shared" si="8"/>
        <v>106.43</v>
      </c>
      <c r="T40" s="63"/>
      <c r="U40" s="54"/>
      <c r="V40" s="71"/>
      <c r="W40" s="71"/>
      <c r="X40" s="71"/>
      <c r="Y40" s="71"/>
      <c r="Z40" s="71"/>
      <c r="AA40" s="71"/>
      <c r="AB40" s="71"/>
    </row>
    <row r="41" spans="1:28" s="72" customFormat="1" ht="9.75">
      <c r="A41" s="58"/>
      <c r="B41" s="90"/>
      <c r="C41" s="66">
        <v>340</v>
      </c>
      <c r="D41" s="67"/>
      <c r="E41" s="68" t="s">
        <v>204</v>
      </c>
      <c r="F41" s="69"/>
      <c r="G41" s="69"/>
      <c r="H41" s="69"/>
      <c r="I41" s="69"/>
      <c r="J41" s="69"/>
      <c r="K41" s="69"/>
      <c r="L41" s="69"/>
      <c r="M41" s="5"/>
      <c r="N41" s="69"/>
      <c r="O41" s="69"/>
      <c r="P41" s="69"/>
      <c r="Q41" s="203">
        <v>7800</v>
      </c>
      <c r="R41" s="203">
        <v>12077.5</v>
      </c>
      <c r="S41" s="185">
        <f t="shared" si="8"/>
        <v>154.84</v>
      </c>
      <c r="T41" s="63"/>
      <c r="U41" s="54"/>
      <c r="V41" s="71"/>
      <c r="W41" s="71"/>
      <c r="X41" s="71"/>
      <c r="Y41" s="71"/>
      <c r="Z41" s="71"/>
      <c r="AA41" s="71"/>
      <c r="AB41" s="71"/>
    </row>
    <row r="42" spans="1:28" s="72" customFormat="1" ht="9.75">
      <c r="A42" s="58"/>
      <c r="B42" s="90"/>
      <c r="C42" s="66">
        <v>360</v>
      </c>
      <c r="D42" s="67"/>
      <c r="E42" s="68" t="s">
        <v>205</v>
      </c>
      <c r="F42" s="69"/>
      <c r="G42" s="69"/>
      <c r="H42" s="69"/>
      <c r="I42" s="69"/>
      <c r="J42" s="69"/>
      <c r="K42" s="69"/>
      <c r="L42" s="69"/>
      <c r="M42" s="5"/>
      <c r="N42" s="69"/>
      <c r="O42" s="69"/>
      <c r="P42" s="69"/>
      <c r="Q42" s="203">
        <v>16000</v>
      </c>
      <c r="R42" s="203">
        <v>3931.42</v>
      </c>
      <c r="S42" s="185">
        <f t="shared" si="8"/>
        <v>24.57</v>
      </c>
      <c r="T42" s="63"/>
      <c r="U42" s="54"/>
      <c r="V42" s="71"/>
      <c r="W42" s="71"/>
      <c r="X42" s="71"/>
      <c r="Y42" s="71"/>
      <c r="Z42" s="71"/>
      <c r="AA42" s="71"/>
      <c r="AB42" s="71"/>
    </row>
    <row r="43" spans="1:28" s="72" customFormat="1" ht="39">
      <c r="A43" s="58"/>
      <c r="B43" s="90"/>
      <c r="C43" s="66">
        <v>490</v>
      </c>
      <c r="D43" s="67"/>
      <c r="E43" s="68" t="s">
        <v>31</v>
      </c>
      <c r="F43" s="69"/>
      <c r="G43" s="69"/>
      <c r="H43" s="69"/>
      <c r="I43" s="69"/>
      <c r="J43" s="69"/>
      <c r="K43" s="69"/>
      <c r="L43" s="69"/>
      <c r="M43" s="5"/>
      <c r="N43" s="69"/>
      <c r="O43" s="69"/>
      <c r="P43" s="69"/>
      <c r="Q43" s="203">
        <v>4000</v>
      </c>
      <c r="R43" s="203">
        <v>4700</v>
      </c>
      <c r="S43" s="185">
        <f t="shared" si="8"/>
        <v>117.5</v>
      </c>
      <c r="T43" s="63"/>
      <c r="U43" s="54"/>
      <c r="V43" s="71"/>
      <c r="W43" s="71"/>
      <c r="X43" s="71"/>
      <c r="Y43" s="71"/>
      <c r="Z43" s="71"/>
      <c r="AA43" s="71"/>
      <c r="AB43" s="71"/>
    </row>
    <row r="44" spans="1:28" s="72" customFormat="1" ht="9.75">
      <c r="A44" s="58"/>
      <c r="B44" s="90"/>
      <c r="C44" s="66">
        <v>500</v>
      </c>
      <c r="D44" s="67"/>
      <c r="E44" s="68" t="s">
        <v>171</v>
      </c>
      <c r="F44" s="69"/>
      <c r="G44" s="69"/>
      <c r="H44" s="69"/>
      <c r="I44" s="69"/>
      <c r="J44" s="69"/>
      <c r="K44" s="69"/>
      <c r="L44" s="69"/>
      <c r="M44" s="5"/>
      <c r="N44" s="69"/>
      <c r="O44" s="69"/>
      <c r="P44" s="69"/>
      <c r="Q44" s="203">
        <v>20000</v>
      </c>
      <c r="R44" s="203">
        <v>25085.8</v>
      </c>
      <c r="S44" s="185">
        <f t="shared" si="8"/>
        <v>125.43</v>
      </c>
      <c r="T44" s="63"/>
      <c r="U44" s="54"/>
      <c r="V44" s="71"/>
      <c r="W44" s="71"/>
      <c r="X44" s="71"/>
      <c r="Y44" s="71"/>
      <c r="Z44" s="71"/>
      <c r="AA44" s="71"/>
      <c r="AB44" s="71"/>
    </row>
    <row r="45" spans="1:28" s="72" customFormat="1" ht="19.5">
      <c r="A45" s="58"/>
      <c r="B45" s="90"/>
      <c r="C45" s="66">
        <v>910</v>
      </c>
      <c r="D45" s="67"/>
      <c r="E45" s="68" t="s">
        <v>167</v>
      </c>
      <c r="F45" s="69"/>
      <c r="G45" s="69"/>
      <c r="H45" s="69"/>
      <c r="I45" s="69"/>
      <c r="J45" s="69"/>
      <c r="K45" s="69"/>
      <c r="L45" s="69"/>
      <c r="M45" s="5"/>
      <c r="N45" s="69"/>
      <c r="O45" s="69"/>
      <c r="P45" s="69"/>
      <c r="Q45" s="203">
        <v>2000</v>
      </c>
      <c r="R45" s="203">
        <v>1060.89</v>
      </c>
      <c r="S45" s="185">
        <f t="shared" si="8"/>
        <v>53.04</v>
      </c>
      <c r="T45" s="63"/>
      <c r="U45" s="54"/>
      <c r="V45" s="71"/>
      <c r="W45" s="71"/>
      <c r="X45" s="71"/>
      <c r="Y45" s="71"/>
      <c r="Z45" s="71"/>
      <c r="AA45" s="71"/>
      <c r="AB45" s="71"/>
    </row>
    <row r="46" spans="1:28" s="65" customFormat="1" ht="27">
      <c r="A46" s="58"/>
      <c r="B46" s="59">
        <v>75618</v>
      </c>
      <c r="C46" s="59"/>
      <c r="D46" s="60"/>
      <c r="E46" s="61" t="s">
        <v>206</v>
      </c>
      <c r="F46" s="86">
        <f>SUM(F47)</f>
        <v>9000</v>
      </c>
      <c r="G46" s="86">
        <f aca="true" t="shared" si="9" ref="G46:P46">SUM(G47)</f>
        <v>0</v>
      </c>
      <c r="H46" s="86">
        <f t="shared" si="9"/>
        <v>0</v>
      </c>
      <c r="I46" s="86">
        <f t="shared" si="9"/>
        <v>0</v>
      </c>
      <c r="J46" s="86">
        <f t="shared" si="9"/>
        <v>0</v>
      </c>
      <c r="K46" s="86">
        <f t="shared" si="9"/>
        <v>0</v>
      </c>
      <c r="L46" s="86">
        <f t="shared" si="9"/>
        <v>0</v>
      </c>
      <c r="M46" s="86">
        <f t="shared" si="9"/>
        <v>0</v>
      </c>
      <c r="N46" s="86">
        <f t="shared" si="9"/>
        <v>0</v>
      </c>
      <c r="O46" s="86">
        <f t="shared" si="9"/>
        <v>0</v>
      </c>
      <c r="P46" s="86">
        <f t="shared" si="9"/>
        <v>0</v>
      </c>
      <c r="Q46" s="51">
        <f>SUM(Q47:Q49)</f>
        <v>37269</v>
      </c>
      <c r="R46" s="51">
        <f>SUM(R47:R49)</f>
        <v>39935.25</v>
      </c>
      <c r="S46" s="53">
        <f>ROUND((R46/Q46)*100,2)</f>
        <v>107.15</v>
      </c>
      <c r="T46" s="63"/>
      <c r="U46" s="54"/>
      <c r="V46" s="64"/>
      <c r="W46" s="64"/>
      <c r="X46" s="64"/>
      <c r="Y46" s="64"/>
      <c r="Z46" s="64"/>
      <c r="AA46" s="64"/>
      <c r="AB46" s="64"/>
    </row>
    <row r="47" spans="1:28" s="72" customFormat="1" ht="9.75">
      <c r="A47" s="58"/>
      <c r="B47" s="66"/>
      <c r="C47" s="66">
        <v>410</v>
      </c>
      <c r="D47" s="67"/>
      <c r="E47" s="68" t="s">
        <v>172</v>
      </c>
      <c r="F47" s="84">
        <v>9000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203">
        <v>8000</v>
      </c>
      <c r="R47" s="111">
        <v>10641.5</v>
      </c>
      <c r="S47" s="53">
        <f>ROUND((R47/Q47)*100,2)</f>
        <v>133.02</v>
      </c>
      <c r="T47" s="63"/>
      <c r="U47" s="54"/>
      <c r="V47" s="71"/>
      <c r="W47" s="71"/>
      <c r="X47" s="71"/>
      <c r="Y47" s="71"/>
      <c r="Z47" s="71"/>
      <c r="AA47" s="71"/>
      <c r="AB47" s="71"/>
    </row>
    <row r="48" spans="1:28" s="72" customFormat="1" ht="19.5">
      <c r="A48" s="58"/>
      <c r="B48" s="66"/>
      <c r="C48" s="66">
        <v>450</v>
      </c>
      <c r="D48" s="67"/>
      <c r="E48" s="68" t="s">
        <v>40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203">
        <v>0</v>
      </c>
      <c r="R48" s="111">
        <v>25</v>
      </c>
      <c r="S48" s="185">
        <v>0</v>
      </c>
      <c r="T48" s="63"/>
      <c r="U48" s="54"/>
      <c r="V48" s="71"/>
      <c r="W48" s="71"/>
      <c r="X48" s="71"/>
      <c r="Y48" s="71"/>
      <c r="Z48" s="71"/>
      <c r="AA48" s="71"/>
      <c r="AB48" s="71"/>
    </row>
    <row r="49" spans="1:28" s="72" customFormat="1" ht="19.5">
      <c r="A49" s="58"/>
      <c r="B49" s="66"/>
      <c r="C49" s="66">
        <v>480</v>
      </c>
      <c r="D49" s="67"/>
      <c r="E49" s="68" t="s">
        <v>41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203">
        <v>29269</v>
      </c>
      <c r="R49" s="111">
        <v>29268.75</v>
      </c>
      <c r="S49" s="53">
        <f>ROUND((R49/Q49)*100,2)</f>
        <v>100</v>
      </c>
      <c r="T49" s="63"/>
      <c r="U49" s="54"/>
      <c r="V49" s="71"/>
      <c r="W49" s="71"/>
      <c r="X49" s="71"/>
      <c r="Y49" s="71"/>
      <c r="Z49" s="71"/>
      <c r="AA49" s="71"/>
      <c r="AB49" s="71"/>
    </row>
    <row r="50" spans="1:28" s="65" customFormat="1" ht="18">
      <c r="A50" s="58"/>
      <c r="B50" s="59">
        <v>75621</v>
      </c>
      <c r="C50" s="59"/>
      <c r="D50" s="60"/>
      <c r="E50" s="61" t="s">
        <v>178</v>
      </c>
      <c r="F50" s="86">
        <f>SUM(F51:F52)</f>
        <v>743425</v>
      </c>
      <c r="G50" s="86">
        <f aca="true" t="shared" si="10" ref="G50:P50">SUM(G51:G52)</f>
        <v>0</v>
      </c>
      <c r="H50" s="86">
        <f t="shared" si="10"/>
        <v>0</v>
      </c>
      <c r="I50" s="86">
        <f t="shared" si="10"/>
        <v>0</v>
      </c>
      <c r="J50" s="86">
        <f t="shared" si="10"/>
        <v>0</v>
      </c>
      <c r="K50" s="86">
        <f t="shared" si="10"/>
        <v>0</v>
      </c>
      <c r="L50" s="86">
        <f t="shared" si="10"/>
        <v>0</v>
      </c>
      <c r="M50" s="86">
        <f t="shared" si="10"/>
        <v>0</v>
      </c>
      <c r="N50" s="86">
        <f t="shared" si="10"/>
        <v>0</v>
      </c>
      <c r="O50" s="86">
        <f t="shared" si="10"/>
        <v>0</v>
      </c>
      <c r="P50" s="86">
        <f t="shared" si="10"/>
        <v>0</v>
      </c>
      <c r="Q50" s="86">
        <f>SUM(Q51:Q52)</f>
        <v>1280919</v>
      </c>
      <c r="R50" s="86">
        <f>SUM(R51:R52)</f>
        <v>1326929.29</v>
      </c>
      <c r="S50" s="53">
        <f>ROUND((R50/Q50)*100,2)</f>
        <v>103.59</v>
      </c>
      <c r="T50" s="52"/>
      <c r="U50" s="52"/>
      <c r="V50" s="64"/>
      <c r="W50" s="64"/>
      <c r="X50" s="64"/>
      <c r="Y50" s="64"/>
      <c r="Z50" s="64"/>
      <c r="AA50" s="64"/>
      <c r="AB50" s="64"/>
    </row>
    <row r="51" spans="1:28" s="72" customFormat="1" ht="9.75">
      <c r="A51" s="58"/>
      <c r="B51" s="66"/>
      <c r="C51" s="66">
        <v>10</v>
      </c>
      <c r="D51" s="67"/>
      <c r="E51" s="68" t="s">
        <v>179</v>
      </c>
      <c r="F51" s="84">
        <v>743425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203">
        <v>1280919</v>
      </c>
      <c r="R51" s="84">
        <v>1325598</v>
      </c>
      <c r="S51" s="185">
        <f>ROUND((R51/Q51)*100,2)</f>
        <v>103.49</v>
      </c>
      <c r="T51" s="63"/>
      <c r="U51" s="54"/>
      <c r="V51" s="71"/>
      <c r="W51" s="71"/>
      <c r="X51" s="71"/>
      <c r="Y51" s="71"/>
      <c r="Z51" s="71"/>
      <c r="AA51" s="71"/>
      <c r="AB51" s="71"/>
    </row>
    <row r="52" spans="1:28" s="72" customFormat="1" ht="9.75">
      <c r="A52" s="58"/>
      <c r="B52" s="66"/>
      <c r="C52" s="66">
        <v>20</v>
      </c>
      <c r="D52" s="67"/>
      <c r="E52" s="68" t="s">
        <v>180</v>
      </c>
      <c r="F52" s="84"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203">
        <v>0</v>
      </c>
      <c r="R52" s="84">
        <v>1331.29</v>
      </c>
      <c r="S52" s="185"/>
      <c r="T52" s="63"/>
      <c r="U52" s="54"/>
      <c r="V52" s="71"/>
      <c r="W52" s="71"/>
      <c r="X52" s="71"/>
      <c r="Y52" s="71"/>
      <c r="Z52" s="71"/>
      <c r="AA52" s="71"/>
      <c r="AB52" s="71"/>
    </row>
    <row r="53" spans="1:28" s="57" customFormat="1" ht="9.75">
      <c r="A53" s="47">
        <v>758</v>
      </c>
      <c r="B53" s="48"/>
      <c r="C53" s="48"/>
      <c r="D53" s="49"/>
      <c r="E53" s="50" t="s">
        <v>173</v>
      </c>
      <c r="F53" s="88">
        <f aca="true" t="shared" si="11" ref="F53:P53">SUM(F54)</f>
        <v>5000</v>
      </c>
      <c r="G53" s="88">
        <f t="shared" si="11"/>
        <v>0</v>
      </c>
      <c r="H53" s="88">
        <f t="shared" si="11"/>
        <v>0</v>
      </c>
      <c r="I53" s="88">
        <f t="shared" si="11"/>
        <v>0</v>
      </c>
      <c r="J53" s="88">
        <f t="shared" si="11"/>
        <v>0</v>
      </c>
      <c r="K53" s="88">
        <f t="shared" si="11"/>
        <v>0</v>
      </c>
      <c r="L53" s="88">
        <f t="shared" si="11"/>
        <v>0</v>
      </c>
      <c r="M53" s="88">
        <f t="shared" si="11"/>
        <v>0</v>
      </c>
      <c r="N53" s="88">
        <f t="shared" si="11"/>
        <v>0</v>
      </c>
      <c r="O53" s="88">
        <f t="shared" si="11"/>
        <v>0</v>
      </c>
      <c r="P53" s="88">
        <f t="shared" si="11"/>
        <v>0</v>
      </c>
      <c r="Q53" s="51">
        <f>SUM(Q54)</f>
        <v>2500</v>
      </c>
      <c r="R53" s="51">
        <f>SUM(R54)</f>
        <v>2426.26</v>
      </c>
      <c r="S53" s="53">
        <f aca="true" t="shared" si="12" ref="S53:S58">ROUND((R53/Q53)*100,2)</f>
        <v>97.05</v>
      </c>
      <c r="T53" s="63"/>
      <c r="U53" s="54"/>
      <c r="V53" s="56"/>
      <c r="W53" s="56"/>
      <c r="X53" s="56"/>
      <c r="Y53" s="56"/>
      <c r="Z53" s="56"/>
      <c r="AA53" s="56"/>
      <c r="AB53" s="56"/>
    </row>
    <row r="54" spans="1:28" s="65" customFormat="1" ht="9">
      <c r="A54" s="58"/>
      <c r="B54" s="59">
        <v>75814</v>
      </c>
      <c r="C54" s="59"/>
      <c r="D54" s="60"/>
      <c r="E54" s="61" t="s">
        <v>174</v>
      </c>
      <c r="F54" s="86">
        <f>SUM(F55:F55)</f>
        <v>5000</v>
      </c>
      <c r="G54" s="86">
        <f aca="true" t="shared" si="13" ref="G54:P54">SUM(G55:G55)</f>
        <v>0</v>
      </c>
      <c r="H54" s="86">
        <f t="shared" si="13"/>
        <v>0</v>
      </c>
      <c r="I54" s="86">
        <f t="shared" si="13"/>
        <v>0</v>
      </c>
      <c r="J54" s="86">
        <f t="shared" si="13"/>
        <v>0</v>
      </c>
      <c r="K54" s="86">
        <f t="shared" si="13"/>
        <v>0</v>
      </c>
      <c r="L54" s="86">
        <f t="shared" si="13"/>
        <v>0</v>
      </c>
      <c r="M54" s="86">
        <f t="shared" si="13"/>
        <v>0</v>
      </c>
      <c r="N54" s="86">
        <f t="shared" si="13"/>
        <v>0</v>
      </c>
      <c r="O54" s="86">
        <f t="shared" si="13"/>
        <v>0</v>
      </c>
      <c r="P54" s="86">
        <f t="shared" si="13"/>
        <v>0</v>
      </c>
      <c r="Q54" s="51">
        <f>SUM(Q55:Q55)</f>
        <v>2500</v>
      </c>
      <c r="R54" s="51">
        <f>SUM(R55:R55)</f>
        <v>2426.26</v>
      </c>
      <c r="S54" s="53">
        <f t="shared" si="12"/>
        <v>97.05</v>
      </c>
      <c r="T54" s="63"/>
      <c r="U54" s="54"/>
      <c r="V54" s="64"/>
      <c r="W54" s="64"/>
      <c r="X54" s="64"/>
      <c r="Y54" s="64"/>
      <c r="Z54" s="64"/>
      <c r="AA54" s="64"/>
      <c r="AB54" s="64"/>
    </row>
    <row r="55" spans="1:28" s="72" customFormat="1" ht="9.75">
      <c r="A55" s="58"/>
      <c r="B55" s="66"/>
      <c r="C55" s="66">
        <v>920</v>
      </c>
      <c r="D55" s="67"/>
      <c r="E55" s="68" t="s">
        <v>95</v>
      </c>
      <c r="F55" s="84">
        <v>5000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203">
        <v>2500</v>
      </c>
      <c r="R55" s="111">
        <v>2426.26</v>
      </c>
      <c r="S55" s="185">
        <f t="shared" si="12"/>
        <v>97.05</v>
      </c>
      <c r="T55" s="63"/>
      <c r="U55" s="54"/>
      <c r="V55" s="71"/>
      <c r="W55" s="71"/>
      <c r="X55" s="71"/>
      <c r="Y55" s="71"/>
      <c r="Z55" s="71"/>
      <c r="AA55" s="71"/>
      <c r="AB55" s="71"/>
    </row>
    <row r="56" spans="1:28" s="83" customFormat="1" ht="9">
      <c r="A56" s="47">
        <v>801</v>
      </c>
      <c r="B56" s="80"/>
      <c r="C56" s="80"/>
      <c r="D56" s="81"/>
      <c r="E56" s="50" t="s">
        <v>70</v>
      </c>
      <c r="F56" s="88" t="e">
        <f>SUM(F57,#REF!)</f>
        <v>#REF!</v>
      </c>
      <c r="G56" s="88" t="e">
        <f>SUM(G57,#REF!)</f>
        <v>#REF!</v>
      </c>
      <c r="H56" s="88" t="e">
        <f>SUM(H57,#REF!)</f>
        <v>#REF!</v>
      </c>
      <c r="I56" s="88" t="e">
        <f>SUM(I57,#REF!)</f>
        <v>#REF!</v>
      </c>
      <c r="J56" s="88" t="e">
        <f>SUM(J57,#REF!)</f>
        <v>#REF!</v>
      </c>
      <c r="K56" s="88" t="e">
        <f>SUM(K57,#REF!)</f>
        <v>#REF!</v>
      </c>
      <c r="L56" s="88" t="e">
        <f>SUM(L57,#REF!)</f>
        <v>#REF!</v>
      </c>
      <c r="M56" s="88" t="e">
        <f>SUM(M57,#REF!)</f>
        <v>#REF!</v>
      </c>
      <c r="N56" s="88" t="e">
        <f>SUM(N57,#REF!)</f>
        <v>#REF!</v>
      </c>
      <c r="O56" s="88" t="e">
        <f>SUM(O57,#REF!)</f>
        <v>#REF!</v>
      </c>
      <c r="P56" s="88" t="e">
        <f>SUM(P57,#REF!)</f>
        <v>#REF!</v>
      </c>
      <c r="Q56" s="88">
        <f>SUM(Q57,Q62,Q68)</f>
        <v>71894</v>
      </c>
      <c r="R56" s="88">
        <f>SUM(R57,R62,R68)</f>
        <v>70277.75</v>
      </c>
      <c r="S56" s="53">
        <f t="shared" si="12"/>
        <v>97.75</v>
      </c>
      <c r="T56" s="63"/>
      <c r="U56" s="54"/>
      <c r="V56" s="82"/>
      <c r="W56" s="82"/>
      <c r="X56" s="82"/>
      <c r="Y56" s="82"/>
      <c r="Z56" s="82"/>
      <c r="AA56" s="82"/>
      <c r="AB56" s="82"/>
    </row>
    <row r="57" spans="1:28" s="65" customFormat="1" ht="9">
      <c r="A57" s="58"/>
      <c r="B57" s="59">
        <v>80101</v>
      </c>
      <c r="C57" s="59"/>
      <c r="D57" s="60"/>
      <c r="E57" s="61" t="s">
        <v>71</v>
      </c>
      <c r="F57" s="86">
        <f>SUM(F58:F61)</f>
        <v>5000</v>
      </c>
      <c r="G57" s="86">
        <f aca="true" t="shared" si="14" ref="G57:P57">SUM(G58:G61)</f>
        <v>0</v>
      </c>
      <c r="H57" s="86">
        <f t="shared" si="14"/>
        <v>0</v>
      </c>
      <c r="I57" s="86">
        <f t="shared" si="14"/>
        <v>0</v>
      </c>
      <c r="J57" s="86">
        <f t="shared" si="14"/>
        <v>0</v>
      </c>
      <c r="K57" s="86">
        <f t="shared" si="14"/>
        <v>0</v>
      </c>
      <c r="L57" s="86">
        <f t="shared" si="14"/>
        <v>0</v>
      </c>
      <c r="M57" s="86">
        <f t="shared" si="14"/>
        <v>200</v>
      </c>
      <c r="N57" s="86">
        <f>SUM(N58:N61)</f>
        <v>0</v>
      </c>
      <c r="O57" s="86">
        <f>SUM(O58:O61)</f>
        <v>0</v>
      </c>
      <c r="P57" s="86">
        <f t="shared" si="14"/>
        <v>161.44</v>
      </c>
      <c r="Q57" s="51">
        <f>SUM(Q58:Q61)</f>
        <v>12664</v>
      </c>
      <c r="R57" s="51">
        <f>SUM(R58:R61)</f>
        <v>12902.430000000002</v>
      </c>
      <c r="S57" s="53">
        <f t="shared" si="12"/>
        <v>101.88</v>
      </c>
      <c r="T57" s="63"/>
      <c r="U57" s="54"/>
      <c r="V57" s="64"/>
      <c r="W57" s="64"/>
      <c r="X57" s="64"/>
      <c r="Y57" s="64"/>
      <c r="Z57" s="64"/>
      <c r="AA57" s="64"/>
      <c r="AB57" s="64"/>
    </row>
    <row r="58" spans="1:28" s="72" customFormat="1" ht="58.5">
      <c r="A58" s="58"/>
      <c r="B58" s="66"/>
      <c r="C58" s="66">
        <v>750</v>
      </c>
      <c r="D58" s="67"/>
      <c r="E58" s="68" t="s">
        <v>280</v>
      </c>
      <c r="F58" s="84">
        <v>5000</v>
      </c>
      <c r="G58" s="84"/>
      <c r="H58" s="84"/>
      <c r="I58" s="84"/>
      <c r="J58" s="84"/>
      <c r="K58" s="84"/>
      <c r="L58" s="84"/>
      <c r="M58" s="84"/>
      <c r="N58" s="84"/>
      <c r="O58" s="84"/>
      <c r="P58" s="84">
        <v>161.44</v>
      </c>
      <c r="Q58" s="203">
        <v>11990</v>
      </c>
      <c r="R58" s="111">
        <v>11766.62</v>
      </c>
      <c r="S58" s="185">
        <f t="shared" si="12"/>
        <v>98.14</v>
      </c>
      <c r="T58" s="63"/>
      <c r="U58" s="54"/>
      <c r="V58" s="71"/>
      <c r="W58" s="71"/>
      <c r="X58" s="71"/>
      <c r="Y58" s="71"/>
      <c r="Z58" s="71"/>
      <c r="AA58" s="71"/>
      <c r="AB58" s="71"/>
    </row>
    <row r="59" spans="1:28" s="72" customFormat="1" ht="9.75">
      <c r="A59" s="58"/>
      <c r="B59" s="66"/>
      <c r="C59" s="66">
        <v>920</v>
      </c>
      <c r="D59" s="67"/>
      <c r="E59" s="68" t="s">
        <v>95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203">
        <v>50</v>
      </c>
      <c r="R59" s="111">
        <v>235.62</v>
      </c>
      <c r="S59" s="185">
        <v>0</v>
      </c>
      <c r="T59" s="63"/>
      <c r="U59" s="54"/>
      <c r="V59" s="71"/>
      <c r="W59" s="71"/>
      <c r="X59" s="71"/>
      <c r="Y59" s="71"/>
      <c r="Z59" s="71"/>
      <c r="AA59" s="71"/>
      <c r="AB59" s="71"/>
    </row>
    <row r="60" spans="1:28" s="72" customFormat="1" ht="19.5">
      <c r="A60" s="58"/>
      <c r="B60" s="66"/>
      <c r="C60" s="66">
        <v>960</v>
      </c>
      <c r="D60" s="67"/>
      <c r="E60" s="68" t="s">
        <v>166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203">
        <v>500</v>
      </c>
      <c r="R60" s="111">
        <v>500</v>
      </c>
      <c r="S60" s="185">
        <v>0</v>
      </c>
      <c r="T60" s="63"/>
      <c r="U60" s="54"/>
      <c r="V60" s="71"/>
      <c r="W60" s="71"/>
      <c r="X60" s="71"/>
      <c r="Y60" s="71"/>
      <c r="Z60" s="71"/>
      <c r="AA60" s="71"/>
      <c r="AB60" s="71"/>
    </row>
    <row r="61" spans="1:28" s="72" customFormat="1" ht="9.75">
      <c r="A61" s="58"/>
      <c r="B61" s="66"/>
      <c r="C61" s="66">
        <v>970</v>
      </c>
      <c r="D61" s="67"/>
      <c r="E61" s="68" t="s">
        <v>165</v>
      </c>
      <c r="F61" s="84">
        <v>0</v>
      </c>
      <c r="G61" s="84"/>
      <c r="H61" s="84"/>
      <c r="I61" s="84"/>
      <c r="J61" s="84"/>
      <c r="K61" s="84"/>
      <c r="L61" s="84"/>
      <c r="M61" s="84">
        <v>200</v>
      </c>
      <c r="N61" s="84"/>
      <c r="O61" s="84"/>
      <c r="P61" s="84"/>
      <c r="Q61" s="203">
        <v>124</v>
      </c>
      <c r="R61" s="111">
        <v>400.19</v>
      </c>
      <c r="S61" s="185">
        <v>0</v>
      </c>
      <c r="T61" s="63"/>
      <c r="U61" s="54"/>
      <c r="V61" s="71"/>
      <c r="W61" s="71"/>
      <c r="X61" s="71"/>
      <c r="Y61" s="71"/>
      <c r="Z61" s="71"/>
      <c r="AA61" s="71"/>
      <c r="AB61" s="71"/>
    </row>
    <row r="62" spans="1:28" s="65" customFormat="1" ht="9">
      <c r="A62" s="58"/>
      <c r="B62" s="59">
        <v>80104</v>
      </c>
      <c r="C62" s="59"/>
      <c r="D62" s="60"/>
      <c r="E62" s="61" t="s">
        <v>93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187">
        <f>SUM(Q63:Q67)</f>
        <v>51593</v>
      </c>
      <c r="R62" s="187">
        <f>SUM(R63:R67)</f>
        <v>49661.91</v>
      </c>
      <c r="S62" s="183">
        <f>ROUND((R62/Q62)*100,2)</f>
        <v>96.26</v>
      </c>
      <c r="T62" s="188"/>
      <c r="U62" s="189"/>
      <c r="V62" s="64"/>
      <c r="W62" s="64"/>
      <c r="X62" s="64"/>
      <c r="Y62" s="64"/>
      <c r="Z62" s="64"/>
      <c r="AA62" s="64"/>
      <c r="AB62" s="64"/>
    </row>
    <row r="63" spans="1:28" s="72" customFormat="1" ht="9.75">
      <c r="A63" s="58"/>
      <c r="B63" s="66"/>
      <c r="C63" s="66">
        <v>690</v>
      </c>
      <c r="D63" s="67"/>
      <c r="E63" s="68" t="s">
        <v>201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203">
        <v>23064</v>
      </c>
      <c r="R63" s="111">
        <v>22950</v>
      </c>
      <c r="S63" s="185">
        <f>ROUND((R63/Q63)*100,2)</f>
        <v>99.51</v>
      </c>
      <c r="T63" s="63"/>
      <c r="U63" s="54"/>
      <c r="V63" s="71"/>
      <c r="W63" s="71"/>
      <c r="X63" s="71"/>
      <c r="Y63" s="71"/>
      <c r="Z63" s="71"/>
      <c r="AA63" s="71"/>
      <c r="AB63" s="71"/>
    </row>
    <row r="64" spans="1:28" s="72" customFormat="1" ht="9.75">
      <c r="A64" s="58"/>
      <c r="B64" s="66"/>
      <c r="C64" s="66">
        <v>830</v>
      </c>
      <c r="D64" s="67"/>
      <c r="E64" s="68" t="s">
        <v>159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203">
        <v>27324</v>
      </c>
      <c r="R64" s="111">
        <v>25432.8</v>
      </c>
      <c r="S64" s="185">
        <f>ROUND((R64/Q64)*100,2)</f>
        <v>93.08</v>
      </c>
      <c r="T64" s="63"/>
      <c r="U64" s="54"/>
      <c r="V64" s="71"/>
      <c r="W64" s="71"/>
      <c r="X64" s="71"/>
      <c r="Y64" s="71"/>
      <c r="Z64" s="71"/>
      <c r="AA64" s="71"/>
      <c r="AB64" s="71"/>
    </row>
    <row r="65" spans="1:28" s="72" customFormat="1" ht="9.75">
      <c r="A65" s="58"/>
      <c r="B65" s="66"/>
      <c r="C65" s="66">
        <v>920</v>
      </c>
      <c r="D65" s="67"/>
      <c r="E65" s="68" t="s">
        <v>95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203">
        <v>0</v>
      </c>
      <c r="R65" s="111">
        <v>27.5</v>
      </c>
      <c r="S65" s="183">
        <v>0</v>
      </c>
      <c r="T65" s="63"/>
      <c r="U65" s="54"/>
      <c r="V65" s="71"/>
      <c r="W65" s="71"/>
      <c r="X65" s="71"/>
      <c r="Y65" s="71"/>
      <c r="Z65" s="71"/>
      <c r="AA65" s="71"/>
      <c r="AB65" s="71"/>
    </row>
    <row r="66" spans="1:28" s="72" customFormat="1" ht="19.5">
      <c r="A66" s="58"/>
      <c r="B66" s="66"/>
      <c r="C66" s="66">
        <v>960</v>
      </c>
      <c r="D66" s="67"/>
      <c r="E66" s="68" t="s">
        <v>166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203">
        <v>1205</v>
      </c>
      <c r="R66" s="111">
        <v>1205</v>
      </c>
      <c r="S66" s="183">
        <f>ROUND((R66/Q66)*100,2)</f>
        <v>100</v>
      </c>
      <c r="T66" s="63"/>
      <c r="U66" s="54"/>
      <c r="V66" s="71"/>
      <c r="W66" s="71"/>
      <c r="X66" s="71"/>
      <c r="Y66" s="71"/>
      <c r="Z66" s="71"/>
      <c r="AA66" s="71"/>
      <c r="AB66" s="71"/>
    </row>
    <row r="67" spans="1:28" s="72" customFormat="1" ht="9.75">
      <c r="A67" s="58"/>
      <c r="B67" s="66"/>
      <c r="C67" s="66">
        <v>970</v>
      </c>
      <c r="D67" s="67"/>
      <c r="E67" s="68" t="s">
        <v>165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203">
        <v>0</v>
      </c>
      <c r="R67" s="111">
        <v>46.61</v>
      </c>
      <c r="S67" s="183">
        <v>0</v>
      </c>
      <c r="T67" s="63"/>
      <c r="U67" s="54"/>
      <c r="V67" s="71"/>
      <c r="W67" s="71"/>
      <c r="X67" s="71"/>
      <c r="Y67" s="71"/>
      <c r="Z67" s="71"/>
      <c r="AA67" s="71"/>
      <c r="AB67" s="71"/>
    </row>
    <row r="68" spans="1:28" s="72" customFormat="1" ht="9.75">
      <c r="A68" s="58"/>
      <c r="B68" s="90">
        <v>80110</v>
      </c>
      <c r="C68" s="66"/>
      <c r="D68" s="67"/>
      <c r="E68" s="91" t="s">
        <v>207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208">
        <f>SUM(Q69:Q71)</f>
        <v>7637</v>
      </c>
      <c r="R68" s="208">
        <f>SUM(R69:R71)</f>
        <v>7713.41</v>
      </c>
      <c r="S68" s="183">
        <f aca="true" t="shared" si="15" ref="S68:S74">ROUND((R68/Q68)*100,2)</f>
        <v>101</v>
      </c>
      <c r="T68" s="63"/>
      <c r="U68" s="54"/>
      <c r="V68" s="71"/>
      <c r="W68" s="71"/>
      <c r="X68" s="71"/>
      <c r="Y68" s="71"/>
      <c r="Z68" s="71"/>
      <c r="AA68" s="71"/>
      <c r="AB68" s="71"/>
    </row>
    <row r="69" spans="1:28" s="95" customFormat="1" ht="58.5">
      <c r="A69" s="99"/>
      <c r="B69" s="100"/>
      <c r="C69" s="100">
        <v>750</v>
      </c>
      <c r="D69" s="110"/>
      <c r="E69" s="316" t="s">
        <v>280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03">
        <v>7380</v>
      </c>
      <c r="R69" s="203">
        <v>7380</v>
      </c>
      <c r="S69" s="183">
        <f t="shared" si="15"/>
        <v>100</v>
      </c>
      <c r="T69" s="78"/>
      <c r="U69" s="79"/>
      <c r="V69" s="94"/>
      <c r="W69" s="94"/>
      <c r="X69" s="94"/>
      <c r="Y69" s="94"/>
      <c r="Z69" s="94"/>
      <c r="AA69" s="94"/>
      <c r="AB69" s="94"/>
    </row>
    <row r="70" spans="1:28" s="72" customFormat="1" ht="9.75">
      <c r="A70" s="58"/>
      <c r="B70" s="90"/>
      <c r="C70" s="66">
        <v>920</v>
      </c>
      <c r="D70" s="67"/>
      <c r="E70" s="68" t="s">
        <v>95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203">
        <v>120</v>
      </c>
      <c r="R70" s="111">
        <v>164.78</v>
      </c>
      <c r="S70" s="183">
        <f t="shared" si="15"/>
        <v>137.32</v>
      </c>
      <c r="T70" s="63"/>
      <c r="U70" s="54"/>
      <c r="V70" s="71"/>
      <c r="W70" s="71"/>
      <c r="X70" s="71"/>
      <c r="Y70" s="71"/>
      <c r="Z70" s="71"/>
      <c r="AA70" s="71"/>
      <c r="AB70" s="71"/>
    </row>
    <row r="71" spans="1:28" s="72" customFormat="1" ht="9.75">
      <c r="A71" s="58"/>
      <c r="B71" s="90"/>
      <c r="C71" s="66">
        <v>970</v>
      </c>
      <c r="D71" s="67"/>
      <c r="E71" s="68" t="s">
        <v>165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203">
        <v>137</v>
      </c>
      <c r="R71" s="111">
        <v>168.63</v>
      </c>
      <c r="S71" s="183">
        <f t="shared" si="15"/>
        <v>123.09</v>
      </c>
      <c r="T71" s="63"/>
      <c r="U71" s="54"/>
      <c r="V71" s="71"/>
      <c r="W71" s="71"/>
      <c r="X71" s="71"/>
      <c r="Y71" s="71"/>
      <c r="Z71" s="71"/>
      <c r="AA71" s="71"/>
      <c r="AB71" s="71"/>
    </row>
    <row r="72" spans="1:28" s="72" customFormat="1" ht="18.75" hidden="1">
      <c r="A72" s="58"/>
      <c r="B72" s="90">
        <v>80114</v>
      </c>
      <c r="C72" s="66"/>
      <c r="D72" s="67"/>
      <c r="E72" s="91" t="s">
        <v>175</v>
      </c>
      <c r="F72" s="84"/>
      <c r="G72" s="84"/>
      <c r="H72" s="84"/>
      <c r="I72" s="84"/>
      <c r="J72" s="84"/>
      <c r="K72" s="84"/>
      <c r="L72" s="84"/>
      <c r="M72" s="92"/>
      <c r="N72" s="84"/>
      <c r="O72" s="84"/>
      <c r="P72" s="84"/>
      <c r="Q72" s="51">
        <f>SUM(Q73:Q73)</f>
        <v>348</v>
      </c>
      <c r="R72" s="51">
        <f>SUM(R73:R73)</f>
        <v>356</v>
      </c>
      <c r="S72" s="183">
        <f t="shared" si="15"/>
        <v>102.3</v>
      </c>
      <c r="T72" s="63"/>
      <c r="U72" s="54"/>
      <c r="V72" s="71"/>
      <c r="W72" s="71"/>
      <c r="X72" s="71"/>
      <c r="Y72" s="71"/>
      <c r="Z72" s="71"/>
      <c r="AA72" s="71"/>
      <c r="AB72" s="71"/>
    </row>
    <row r="73" spans="1:28" s="72" customFormat="1" ht="9.75" hidden="1">
      <c r="A73" s="58"/>
      <c r="B73" s="90"/>
      <c r="C73" s="66">
        <v>920</v>
      </c>
      <c r="D73" s="67"/>
      <c r="E73" s="68" t="s">
        <v>95</v>
      </c>
      <c r="F73" s="84"/>
      <c r="G73" s="84"/>
      <c r="H73" s="84"/>
      <c r="I73" s="84"/>
      <c r="J73" s="84"/>
      <c r="K73" s="84"/>
      <c r="L73" s="84"/>
      <c r="M73" s="92"/>
      <c r="N73" s="84"/>
      <c r="O73" s="84"/>
      <c r="P73" s="84"/>
      <c r="Q73" s="203">
        <v>348</v>
      </c>
      <c r="R73" s="203">
        <v>356</v>
      </c>
      <c r="S73" s="183">
        <f t="shared" si="15"/>
        <v>102.3</v>
      </c>
      <c r="T73" s="63"/>
      <c r="U73" s="54"/>
      <c r="V73" s="71"/>
      <c r="W73" s="71"/>
      <c r="X73" s="71"/>
      <c r="Y73" s="71"/>
      <c r="Z73" s="71"/>
      <c r="AA73" s="71"/>
      <c r="AB73" s="71"/>
    </row>
    <row r="74" spans="1:28" s="107" customFormat="1" ht="9">
      <c r="A74" s="75">
        <v>852</v>
      </c>
      <c r="B74" s="96"/>
      <c r="C74" s="96"/>
      <c r="D74" s="103"/>
      <c r="E74" s="104" t="s">
        <v>198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87">
        <f>SUM(Q81:Q81)</f>
        <v>8000</v>
      </c>
      <c r="R74" s="187">
        <f>SUM(R75,R78,R81)</f>
        <v>11516.63</v>
      </c>
      <c r="S74" s="183">
        <f t="shared" si="15"/>
        <v>143.96</v>
      </c>
      <c r="T74" s="188"/>
      <c r="U74" s="189"/>
      <c r="V74" s="106"/>
      <c r="W74" s="106"/>
      <c r="X74" s="106"/>
      <c r="Y74" s="106"/>
      <c r="Z74" s="106"/>
      <c r="AA74" s="106"/>
      <c r="AB74" s="106"/>
    </row>
    <row r="75" spans="1:28" s="107" customFormat="1" ht="36">
      <c r="A75" s="75"/>
      <c r="B75" s="96">
        <v>85212</v>
      </c>
      <c r="C75" s="96"/>
      <c r="D75" s="103"/>
      <c r="E75" s="104" t="s">
        <v>42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87">
        <f>SUM(Q76,Q77)</f>
        <v>0</v>
      </c>
      <c r="R75" s="187">
        <f>SUM(R76,R77)</f>
        <v>408.96</v>
      </c>
      <c r="S75" s="183">
        <v>0</v>
      </c>
      <c r="T75" s="188"/>
      <c r="U75" s="189"/>
      <c r="V75" s="106"/>
      <c r="W75" s="106"/>
      <c r="X75" s="106"/>
      <c r="Y75" s="106"/>
      <c r="Z75" s="106"/>
      <c r="AA75" s="106"/>
      <c r="AB75" s="106"/>
    </row>
    <row r="76" spans="1:28" s="95" customFormat="1" ht="9.75">
      <c r="A76" s="99"/>
      <c r="B76" s="100"/>
      <c r="C76" s="100">
        <v>920</v>
      </c>
      <c r="D76" s="110"/>
      <c r="E76" s="68" t="s">
        <v>95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203">
        <v>0</v>
      </c>
      <c r="R76" s="203">
        <v>0.15</v>
      </c>
      <c r="S76" s="183">
        <v>0</v>
      </c>
      <c r="T76" s="108"/>
      <c r="U76" s="109"/>
      <c r="V76" s="94"/>
      <c r="W76" s="94"/>
      <c r="X76" s="94"/>
      <c r="Y76" s="94"/>
      <c r="Z76" s="94"/>
      <c r="AA76" s="94"/>
      <c r="AB76" s="94"/>
    </row>
    <row r="77" spans="1:28" s="107" customFormat="1" ht="9.75">
      <c r="A77" s="75"/>
      <c r="B77" s="96"/>
      <c r="C77" s="66">
        <v>970</v>
      </c>
      <c r="D77" s="103"/>
      <c r="E77" s="68" t="s">
        <v>165</v>
      </c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69">
        <v>0</v>
      </c>
      <c r="R77" s="69">
        <v>408.81</v>
      </c>
      <c r="S77" s="183">
        <v>0</v>
      </c>
      <c r="T77" s="188"/>
      <c r="U77" s="189"/>
      <c r="V77" s="106"/>
      <c r="W77" s="106"/>
      <c r="X77" s="106"/>
      <c r="Y77" s="106"/>
      <c r="Z77" s="106"/>
      <c r="AA77" s="106"/>
      <c r="AB77" s="106"/>
    </row>
    <row r="78" spans="1:28" s="214" customFormat="1" ht="9">
      <c r="A78" s="93"/>
      <c r="B78" s="90">
        <v>85219</v>
      </c>
      <c r="C78" s="90"/>
      <c r="D78" s="207"/>
      <c r="E78" s="91" t="s">
        <v>76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208">
        <f>SUM(Q79,Q80)</f>
        <v>0</v>
      </c>
      <c r="R78" s="208">
        <f>SUM(R79,R80)</f>
        <v>66.02000000000001</v>
      </c>
      <c r="S78" s="210">
        <v>0</v>
      </c>
      <c r="T78" s="211"/>
      <c r="U78" s="212"/>
      <c r="V78" s="213"/>
      <c r="W78" s="213"/>
      <c r="X78" s="213"/>
      <c r="Y78" s="213"/>
      <c r="Z78" s="213"/>
      <c r="AA78" s="213"/>
      <c r="AB78" s="213"/>
    </row>
    <row r="79" spans="1:28" s="107" customFormat="1" ht="9.75">
      <c r="A79" s="75"/>
      <c r="B79" s="96"/>
      <c r="C79" s="66">
        <v>920</v>
      </c>
      <c r="D79" s="103"/>
      <c r="E79" s="68" t="s">
        <v>95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69">
        <v>0</v>
      </c>
      <c r="R79" s="69">
        <v>34.02</v>
      </c>
      <c r="S79" s="183">
        <v>0</v>
      </c>
      <c r="T79" s="188"/>
      <c r="U79" s="189"/>
      <c r="V79" s="106"/>
      <c r="W79" s="106"/>
      <c r="X79" s="106"/>
      <c r="Y79" s="106"/>
      <c r="Z79" s="106"/>
      <c r="AA79" s="106"/>
      <c r="AB79" s="106"/>
    </row>
    <row r="80" spans="1:28" s="107" customFormat="1" ht="9.75">
      <c r="A80" s="75"/>
      <c r="B80" s="96"/>
      <c r="C80" s="66">
        <v>970</v>
      </c>
      <c r="D80" s="103"/>
      <c r="E80" s="68" t="s">
        <v>43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69">
        <v>0</v>
      </c>
      <c r="R80" s="69">
        <v>32</v>
      </c>
      <c r="S80" s="183">
        <v>0</v>
      </c>
      <c r="T80" s="188"/>
      <c r="U80" s="189"/>
      <c r="V80" s="106"/>
      <c r="W80" s="106"/>
      <c r="X80" s="106"/>
      <c r="Y80" s="106"/>
      <c r="Z80" s="106"/>
      <c r="AA80" s="106"/>
      <c r="AB80" s="106"/>
    </row>
    <row r="81" spans="1:28" s="65" customFormat="1" ht="18">
      <c r="A81" s="58"/>
      <c r="B81" s="59">
        <v>85228</v>
      </c>
      <c r="C81" s="59"/>
      <c r="D81" s="60"/>
      <c r="E81" s="61" t="s">
        <v>77</v>
      </c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5">
        <f>SUM(Q82:Q82)</f>
        <v>8000</v>
      </c>
      <c r="R81" s="5">
        <f>SUM(R82:R82)</f>
        <v>11041.65</v>
      </c>
      <c r="S81" s="184">
        <f aca="true" t="shared" si="16" ref="S81:S86">ROUND((R81/Q81)*100,2)</f>
        <v>138.02</v>
      </c>
      <c r="T81" s="73"/>
      <c r="U81" s="74"/>
      <c r="V81" s="64"/>
      <c r="W81" s="64"/>
      <c r="X81" s="64"/>
      <c r="Y81" s="64"/>
      <c r="Z81" s="64"/>
      <c r="AA81" s="64"/>
      <c r="AB81" s="64"/>
    </row>
    <row r="82" spans="1:28" s="72" customFormat="1" ht="9.75">
      <c r="A82" s="58"/>
      <c r="B82" s="66"/>
      <c r="C82" s="66">
        <v>830</v>
      </c>
      <c r="D82" s="67"/>
      <c r="E82" s="68" t="s">
        <v>226</v>
      </c>
      <c r="F82" s="84"/>
      <c r="G82" s="84"/>
      <c r="H82" s="84"/>
      <c r="I82" s="84"/>
      <c r="J82" s="84"/>
      <c r="K82" s="84"/>
      <c r="L82" s="84"/>
      <c r="M82" s="92"/>
      <c r="N82" s="84"/>
      <c r="O82" s="84"/>
      <c r="P82" s="84"/>
      <c r="Q82" s="203">
        <v>8000</v>
      </c>
      <c r="R82" s="111">
        <v>11041.65</v>
      </c>
      <c r="S82" s="185">
        <f t="shared" si="16"/>
        <v>138.02</v>
      </c>
      <c r="T82" s="63"/>
      <c r="U82" s="54"/>
      <c r="V82" s="71"/>
      <c r="W82" s="71"/>
      <c r="X82" s="71"/>
      <c r="Y82" s="71"/>
      <c r="Z82" s="71"/>
      <c r="AA82" s="71"/>
      <c r="AB82" s="71"/>
    </row>
    <row r="83" spans="1:28" s="57" customFormat="1" ht="10.5" customHeight="1">
      <c r="A83" s="47">
        <v>854</v>
      </c>
      <c r="B83" s="48"/>
      <c r="C83" s="48"/>
      <c r="D83" s="49"/>
      <c r="E83" s="50" t="s">
        <v>91</v>
      </c>
      <c r="F83" s="88" t="e">
        <f>SUM(F84,#REF!)</f>
        <v>#REF!</v>
      </c>
      <c r="G83" s="88" t="e">
        <f>SUM(G84,#REF!)</f>
        <v>#REF!</v>
      </c>
      <c r="H83" s="88" t="e">
        <f>SUM(H84,#REF!)</f>
        <v>#REF!</v>
      </c>
      <c r="I83" s="88" t="e">
        <f>SUM(I84,#REF!)</f>
        <v>#REF!</v>
      </c>
      <c r="J83" s="88" t="e">
        <f>SUM(J84,#REF!)</f>
        <v>#REF!</v>
      </c>
      <c r="K83" s="88" t="e">
        <f>SUM(K84,#REF!)</f>
        <v>#REF!</v>
      </c>
      <c r="L83" s="88" t="e">
        <f>SUM(L84,#REF!)</f>
        <v>#REF!</v>
      </c>
      <c r="M83" s="88" t="e">
        <f>SUM(M84,#REF!)</f>
        <v>#REF!</v>
      </c>
      <c r="N83" s="88" t="e">
        <f>SUM(N84,#REF!)</f>
        <v>#REF!</v>
      </c>
      <c r="O83" s="88" t="e">
        <f>SUM(O84,#REF!)</f>
        <v>#REF!</v>
      </c>
      <c r="P83" s="88" t="e">
        <f>SUM(P84,#REF!)</f>
        <v>#REF!</v>
      </c>
      <c r="Q83" s="51">
        <f>SUM(Q84:Q84)</f>
        <v>63951</v>
      </c>
      <c r="R83" s="51">
        <f>SUM(R84:R84)</f>
        <v>63950.6</v>
      </c>
      <c r="S83" s="53">
        <f t="shared" si="16"/>
        <v>100</v>
      </c>
      <c r="T83" s="63"/>
      <c r="U83" s="54"/>
      <c r="V83" s="56"/>
      <c r="W83" s="56"/>
      <c r="X83" s="56"/>
      <c r="Y83" s="56"/>
      <c r="Z83" s="56"/>
      <c r="AA83" s="56"/>
      <c r="AB83" s="56"/>
    </row>
    <row r="84" spans="1:28" s="65" customFormat="1" ht="10.5" customHeight="1">
      <c r="A84" s="58"/>
      <c r="B84" s="59">
        <v>85401</v>
      </c>
      <c r="C84" s="59"/>
      <c r="D84" s="60"/>
      <c r="E84" s="61" t="s">
        <v>92</v>
      </c>
      <c r="F84" s="86">
        <f>SUM(F85:F85)</f>
        <v>45000</v>
      </c>
      <c r="G84" s="86">
        <f aca="true" t="shared" si="17" ref="G84:P84">SUM(G85:G85)</f>
        <v>0</v>
      </c>
      <c r="H84" s="86">
        <f t="shared" si="17"/>
        <v>20000</v>
      </c>
      <c r="I84" s="86">
        <f t="shared" si="17"/>
        <v>0</v>
      </c>
      <c r="J84" s="86">
        <f t="shared" si="17"/>
        <v>0</v>
      </c>
      <c r="K84" s="86">
        <f t="shared" si="17"/>
        <v>0</v>
      </c>
      <c r="L84" s="86">
        <f t="shared" si="17"/>
        <v>0</v>
      </c>
      <c r="M84" s="86">
        <f t="shared" si="17"/>
        <v>0</v>
      </c>
      <c r="N84" s="86">
        <f t="shared" si="17"/>
        <v>0</v>
      </c>
      <c r="O84" s="86">
        <f t="shared" si="17"/>
        <v>0</v>
      </c>
      <c r="P84" s="86">
        <f t="shared" si="17"/>
        <v>1818</v>
      </c>
      <c r="Q84" s="51">
        <f>SUM(Q85:Q85)</f>
        <v>63951</v>
      </c>
      <c r="R84" s="51">
        <f>SUM(R85:R85)</f>
        <v>63950.6</v>
      </c>
      <c r="S84" s="53">
        <f t="shared" si="16"/>
        <v>100</v>
      </c>
      <c r="T84" s="63"/>
      <c r="U84" s="54"/>
      <c r="V84" s="64"/>
      <c r="W84" s="64"/>
      <c r="X84" s="64"/>
      <c r="Y84" s="64"/>
      <c r="Z84" s="64"/>
      <c r="AA84" s="64"/>
      <c r="AB84" s="64"/>
    </row>
    <row r="85" spans="1:28" s="72" customFormat="1" ht="10.5" customHeight="1">
      <c r="A85" s="58"/>
      <c r="B85" s="66"/>
      <c r="C85" s="66">
        <v>830</v>
      </c>
      <c r="D85" s="67"/>
      <c r="E85" s="68" t="s">
        <v>176</v>
      </c>
      <c r="F85" s="84">
        <v>45000</v>
      </c>
      <c r="G85" s="84"/>
      <c r="H85" s="84">
        <v>20000</v>
      </c>
      <c r="I85" s="84"/>
      <c r="J85" s="84"/>
      <c r="K85" s="84"/>
      <c r="L85" s="84"/>
      <c r="M85" s="84"/>
      <c r="N85" s="84"/>
      <c r="O85" s="84"/>
      <c r="P85" s="84">
        <v>1818</v>
      </c>
      <c r="Q85" s="203">
        <v>63951</v>
      </c>
      <c r="R85" s="111">
        <v>63950.6</v>
      </c>
      <c r="S85" s="185">
        <f t="shared" si="16"/>
        <v>100</v>
      </c>
      <c r="T85" s="63"/>
      <c r="U85" s="54"/>
      <c r="V85" s="71"/>
      <c r="W85" s="71"/>
      <c r="X85" s="71"/>
      <c r="Y85" s="71"/>
      <c r="Z85" s="71"/>
      <c r="AA85" s="71"/>
      <c r="AB85" s="71"/>
    </row>
    <row r="86" spans="1:28" s="3" customFormat="1" ht="11.25">
      <c r="A86" s="393" t="s">
        <v>177</v>
      </c>
      <c r="B86" s="412"/>
      <c r="C86" s="412"/>
      <c r="D86" s="412"/>
      <c r="E86" s="412"/>
      <c r="F86" s="4" t="e">
        <f>SUM(F7,F13,F23,#REF!,F26,F53,F56,#REF!,F83,#REF!)</f>
        <v>#REF!</v>
      </c>
      <c r="G86" s="4" t="e">
        <f>SUM(G7,G13,G23,#REF!,G26,G53,G56,#REF!,G83,#REF!)</f>
        <v>#REF!</v>
      </c>
      <c r="H86" s="4" t="e">
        <f>SUM(H7,H13,H23,#REF!,H26,H53,H56,#REF!,H83,#REF!)</f>
        <v>#REF!</v>
      </c>
      <c r="I86" s="4" t="e">
        <f>SUM(I7,I13,I23,#REF!,I26,I53,I56,#REF!,I83,#REF!)</f>
        <v>#REF!</v>
      </c>
      <c r="J86" s="4" t="e">
        <f>SUM(J7,J13,J23,#REF!,J26,J53,J56,#REF!,J83,#REF!)</f>
        <v>#REF!</v>
      </c>
      <c r="K86" s="4" t="e">
        <f>SUM(K7,K13,K23,#REF!,K26,K53,K56,#REF!,K83,#REF!)</f>
        <v>#REF!</v>
      </c>
      <c r="L86" s="4" t="e">
        <f>SUM(L7,L13,L23,#REF!,L26,L53,L56,#REF!,L83,#REF!)</f>
        <v>#REF!</v>
      </c>
      <c r="M86" s="4" t="e">
        <f>SUM(M7,M13,M23,#REF!,M26,M53,M56,#REF!,M83,#REF!)</f>
        <v>#REF!</v>
      </c>
      <c r="N86" s="4" t="e">
        <f>SUM(N7,N13,N23,#REF!,N26,N53,N56,#REF!,N83,#REF!)</f>
        <v>#REF!</v>
      </c>
      <c r="O86" s="4" t="e">
        <f>SUM(O7,O13,O23,#REF!,O26,O53,O56,#REF!,O83,#REF!)</f>
        <v>#REF!</v>
      </c>
      <c r="P86" s="4" t="e">
        <f>SUM(P7,P13,P23,#REF!,P26,P53,P56,#REF!,P83,#REF!)</f>
        <v>#REF!</v>
      </c>
      <c r="Q86" s="4">
        <f>SUM(Q7,Q13,Q23,Q28,Q53,Q56,Q74,Q83)</f>
        <v>2264559</v>
      </c>
      <c r="R86" s="319">
        <f>SUM(R7,R13,R23,R28,R53,R56,R74,R83)</f>
        <v>2374184.5399999996</v>
      </c>
      <c r="S86" s="186">
        <f t="shared" si="16"/>
        <v>104.84</v>
      </c>
      <c r="T86" s="137"/>
      <c r="U86" s="137"/>
      <c r="V86" s="6"/>
      <c r="W86" s="6"/>
      <c r="X86" s="6"/>
      <c r="Y86" s="6"/>
      <c r="Z86" s="6"/>
      <c r="AA86" s="6"/>
      <c r="AB86" s="6"/>
    </row>
    <row r="87" spans="1:28" s="3" customFormat="1" ht="11.25">
      <c r="A87" s="121" t="s">
        <v>215</v>
      </c>
      <c r="B87" s="153"/>
      <c r="C87" s="180"/>
      <c r="D87" s="154"/>
      <c r="E87" s="15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04"/>
      <c r="R87" s="1"/>
      <c r="S87" s="126"/>
      <c r="T87" s="125"/>
      <c r="U87" s="125"/>
      <c r="V87" s="6"/>
      <c r="W87" s="6"/>
      <c r="X87" s="6"/>
      <c r="Y87" s="6"/>
      <c r="Z87" s="6"/>
      <c r="AA87" s="6"/>
      <c r="AB87" s="6"/>
    </row>
    <row r="88" spans="1:28" s="83" customFormat="1" ht="9">
      <c r="A88" s="75">
        <v>758</v>
      </c>
      <c r="B88" s="112"/>
      <c r="C88" s="181"/>
      <c r="D88" s="97"/>
      <c r="E88" s="104" t="s">
        <v>173</v>
      </c>
      <c r="F88" s="51" t="e">
        <f>SUM(F89,#REF!,F93)</f>
        <v>#REF!</v>
      </c>
      <c r="G88" s="51" t="e">
        <f>SUM(G89,#REF!,G93)</f>
        <v>#REF!</v>
      </c>
      <c r="H88" s="51" t="e">
        <f>SUM(H89,#REF!,H93)</f>
        <v>#REF!</v>
      </c>
      <c r="I88" s="51" t="e">
        <f>SUM(I89,#REF!,I93)</f>
        <v>#REF!</v>
      </c>
      <c r="J88" s="51" t="e">
        <f>SUM(J89,#REF!,J93)</f>
        <v>#REF!</v>
      </c>
      <c r="K88" s="51" t="e">
        <f>SUM(K89,#REF!,K93)</f>
        <v>#REF!</v>
      </c>
      <c r="L88" s="51" t="e">
        <f>SUM(L89,#REF!,L93)</f>
        <v>#REF!</v>
      </c>
      <c r="M88" s="51" t="e">
        <f>SUM(M89,#REF!,M93)</f>
        <v>#REF!</v>
      </c>
      <c r="N88" s="51" t="e">
        <f>SUM(N89,#REF!,N93)</f>
        <v>#REF!</v>
      </c>
      <c r="O88" s="51" t="e">
        <f>SUM(O89,#REF!,O93)</f>
        <v>#REF!</v>
      </c>
      <c r="P88" s="51" t="e">
        <f>SUM(P89,#REF!,P93)</f>
        <v>#REF!</v>
      </c>
      <c r="Q88" s="51">
        <f>SUM(Q89,Q91,Q93,Q95)</f>
        <v>5679093</v>
      </c>
      <c r="R88" s="51">
        <f>SUM(R89,R91,R93,R95)</f>
        <v>5679093</v>
      </c>
      <c r="S88" s="53">
        <f aca="true" t="shared" si="18" ref="S88:S97">ROUND((R88/Q88)*100,2)</f>
        <v>100</v>
      </c>
      <c r="T88" s="52"/>
      <c r="U88" s="52"/>
      <c r="V88" s="82"/>
      <c r="W88" s="82"/>
      <c r="X88" s="82"/>
      <c r="Y88" s="82"/>
      <c r="Z88" s="82"/>
      <c r="AA88" s="82"/>
      <c r="AB88" s="82"/>
    </row>
    <row r="89" spans="1:28" s="65" customFormat="1" ht="27">
      <c r="A89" s="58"/>
      <c r="B89" s="59">
        <v>75801</v>
      </c>
      <c r="C89" s="59"/>
      <c r="D89" s="60"/>
      <c r="E89" s="61" t="s">
        <v>282</v>
      </c>
      <c r="F89" s="5">
        <f>SUM(F90)</f>
        <v>2802146</v>
      </c>
      <c r="G89" s="5">
        <f aca="true" t="shared" si="19" ref="G89:P91">SUM(G90)</f>
        <v>0</v>
      </c>
      <c r="H89" s="5">
        <f t="shared" si="19"/>
        <v>0</v>
      </c>
      <c r="I89" s="5">
        <f t="shared" si="19"/>
        <v>0</v>
      </c>
      <c r="J89" s="5">
        <f t="shared" si="19"/>
        <v>39110</v>
      </c>
      <c r="K89" s="5">
        <f t="shared" si="19"/>
        <v>0</v>
      </c>
      <c r="L89" s="5">
        <f t="shared" si="19"/>
        <v>0</v>
      </c>
      <c r="M89" s="5">
        <f t="shared" si="19"/>
        <v>1200</v>
      </c>
      <c r="N89" s="5">
        <f t="shared" si="19"/>
        <v>0</v>
      </c>
      <c r="O89" s="5">
        <f t="shared" si="19"/>
        <v>4362</v>
      </c>
      <c r="P89" s="5">
        <f t="shared" si="19"/>
        <v>0</v>
      </c>
      <c r="Q89" s="51">
        <f>SUM(Q90:Q90)</f>
        <v>3382647</v>
      </c>
      <c r="R89" s="51">
        <f>SUM(R90:R90)</f>
        <v>3382647</v>
      </c>
      <c r="S89" s="53">
        <f t="shared" si="18"/>
        <v>100</v>
      </c>
      <c r="T89" s="63"/>
      <c r="U89" s="54"/>
      <c r="V89" s="64"/>
      <c r="W89" s="64"/>
      <c r="X89" s="64"/>
      <c r="Y89" s="64"/>
      <c r="Z89" s="64"/>
      <c r="AA89" s="64"/>
      <c r="AB89" s="64"/>
    </row>
    <row r="90" spans="1:28" s="72" customFormat="1" ht="9.75">
      <c r="A90" s="58"/>
      <c r="B90" s="66"/>
      <c r="C90" s="66">
        <v>2920</v>
      </c>
      <c r="D90" s="67"/>
      <c r="E90" s="68" t="s">
        <v>188</v>
      </c>
      <c r="F90" s="69">
        <v>2802146</v>
      </c>
      <c r="G90" s="69"/>
      <c r="H90" s="69"/>
      <c r="I90" s="69"/>
      <c r="J90" s="69">
        <v>39110</v>
      </c>
      <c r="K90" s="69"/>
      <c r="L90" s="69"/>
      <c r="M90" s="69">
        <v>1200</v>
      </c>
      <c r="N90" s="69"/>
      <c r="O90" s="69">
        <v>4362</v>
      </c>
      <c r="P90" s="69"/>
      <c r="Q90" s="203">
        <v>3382647</v>
      </c>
      <c r="R90" s="203">
        <v>3382647</v>
      </c>
      <c r="S90" s="185">
        <f t="shared" si="18"/>
        <v>100</v>
      </c>
      <c r="T90" s="63"/>
      <c r="U90" s="54"/>
      <c r="V90" s="71"/>
      <c r="W90" s="71"/>
      <c r="X90" s="71"/>
      <c r="Y90" s="71"/>
      <c r="Z90" s="71"/>
      <c r="AA90" s="71"/>
      <c r="AB90" s="71"/>
    </row>
    <row r="91" spans="1:28" s="65" customFormat="1" ht="18">
      <c r="A91" s="58"/>
      <c r="B91" s="59">
        <v>75802</v>
      </c>
      <c r="C91" s="59"/>
      <c r="D91" s="60"/>
      <c r="E91" s="91" t="s">
        <v>302</v>
      </c>
      <c r="F91" s="5">
        <f>SUM(F92)</f>
        <v>2802146</v>
      </c>
      <c r="G91" s="5">
        <f t="shared" si="19"/>
        <v>0</v>
      </c>
      <c r="H91" s="5">
        <f t="shared" si="19"/>
        <v>0</v>
      </c>
      <c r="I91" s="5">
        <f t="shared" si="19"/>
        <v>0</v>
      </c>
      <c r="J91" s="5">
        <f t="shared" si="19"/>
        <v>39110</v>
      </c>
      <c r="K91" s="5">
        <f t="shared" si="19"/>
        <v>0</v>
      </c>
      <c r="L91" s="5">
        <f t="shared" si="19"/>
        <v>0</v>
      </c>
      <c r="M91" s="5">
        <f t="shared" si="19"/>
        <v>1200</v>
      </c>
      <c r="N91" s="5">
        <f t="shared" si="19"/>
        <v>0</v>
      </c>
      <c r="O91" s="5">
        <f t="shared" si="19"/>
        <v>4362</v>
      </c>
      <c r="P91" s="5">
        <f t="shared" si="19"/>
        <v>0</v>
      </c>
      <c r="Q91" s="51">
        <f>SUM(Q92:Q92)</f>
        <v>8475</v>
      </c>
      <c r="R91" s="51">
        <f>SUM(R92:R92)</f>
        <v>8475</v>
      </c>
      <c r="S91" s="53">
        <f>ROUND((R91/Q91)*100,2)</f>
        <v>100</v>
      </c>
      <c r="T91" s="63"/>
      <c r="U91" s="54"/>
      <c r="V91" s="64"/>
      <c r="W91" s="64"/>
      <c r="X91" s="64"/>
      <c r="Y91" s="64"/>
      <c r="Z91" s="64"/>
      <c r="AA91" s="64"/>
      <c r="AB91" s="64"/>
    </row>
    <row r="92" spans="1:28" s="72" customFormat="1" ht="9.75">
      <c r="A92" s="58"/>
      <c r="B92" s="66"/>
      <c r="C92" s="66">
        <v>2750</v>
      </c>
      <c r="D92" s="67"/>
      <c r="E92" s="68" t="s">
        <v>303</v>
      </c>
      <c r="F92" s="69">
        <v>2802146</v>
      </c>
      <c r="G92" s="69"/>
      <c r="H92" s="69"/>
      <c r="I92" s="69"/>
      <c r="J92" s="69">
        <v>39110</v>
      </c>
      <c r="K92" s="69"/>
      <c r="L92" s="69"/>
      <c r="M92" s="69">
        <v>1200</v>
      </c>
      <c r="N92" s="69"/>
      <c r="O92" s="69">
        <v>4362</v>
      </c>
      <c r="P92" s="69"/>
      <c r="Q92" s="203">
        <v>8475</v>
      </c>
      <c r="R92" s="203">
        <v>8475</v>
      </c>
      <c r="S92" s="185">
        <f>ROUND((R92/Q92)*100,2)</f>
        <v>100</v>
      </c>
      <c r="T92" s="63"/>
      <c r="U92" s="54"/>
      <c r="V92" s="71"/>
      <c r="W92" s="71"/>
      <c r="X92" s="71"/>
      <c r="Y92" s="71"/>
      <c r="Z92" s="71"/>
      <c r="AA92" s="71"/>
      <c r="AB92" s="71"/>
    </row>
    <row r="93" spans="1:28" s="65" customFormat="1" ht="18">
      <c r="A93" s="58"/>
      <c r="B93" s="59">
        <v>75807</v>
      </c>
      <c r="C93" s="59"/>
      <c r="D93" s="60"/>
      <c r="E93" s="61" t="s">
        <v>199</v>
      </c>
      <c r="F93" s="5">
        <f>SUM(F94)</f>
        <v>111636</v>
      </c>
      <c r="G93" s="5">
        <f aca="true" t="shared" si="20" ref="G93:P95">SUM(G94)</f>
        <v>0</v>
      </c>
      <c r="H93" s="5">
        <f t="shared" si="20"/>
        <v>1751</v>
      </c>
      <c r="I93" s="5">
        <f t="shared" si="20"/>
        <v>0</v>
      </c>
      <c r="J93" s="5">
        <f t="shared" si="20"/>
        <v>0</v>
      </c>
      <c r="K93" s="5">
        <f t="shared" si="20"/>
        <v>0</v>
      </c>
      <c r="L93" s="5">
        <f t="shared" si="20"/>
        <v>0</v>
      </c>
      <c r="M93" s="5">
        <f t="shared" si="20"/>
        <v>2457</v>
      </c>
      <c r="N93" s="5">
        <f t="shared" si="20"/>
        <v>0</v>
      </c>
      <c r="O93" s="5">
        <f t="shared" si="20"/>
        <v>0</v>
      </c>
      <c r="P93" s="5">
        <f t="shared" si="20"/>
        <v>0</v>
      </c>
      <c r="Q93" s="51">
        <f>SUM(Q94:Q94)</f>
        <v>2211681</v>
      </c>
      <c r="R93" s="51">
        <f>SUM(R94:R94)</f>
        <v>2211681</v>
      </c>
      <c r="S93" s="53">
        <f t="shared" si="18"/>
        <v>100</v>
      </c>
      <c r="T93" s="63"/>
      <c r="U93" s="54"/>
      <c r="V93" s="64"/>
      <c r="W93" s="64"/>
      <c r="X93" s="64"/>
      <c r="Y93" s="64"/>
      <c r="Z93" s="64"/>
      <c r="AA93" s="64"/>
      <c r="AB93" s="64"/>
    </row>
    <row r="94" spans="1:28" s="72" customFormat="1" ht="9.75">
      <c r="A94" s="58"/>
      <c r="B94" s="66"/>
      <c r="C94" s="66">
        <v>2920</v>
      </c>
      <c r="D94" s="67"/>
      <c r="E94" s="68" t="s">
        <v>188</v>
      </c>
      <c r="F94" s="69">
        <v>111636</v>
      </c>
      <c r="G94" s="69"/>
      <c r="H94" s="69">
        <v>1751</v>
      </c>
      <c r="I94" s="69"/>
      <c r="J94" s="69"/>
      <c r="K94" s="69"/>
      <c r="L94" s="69"/>
      <c r="M94" s="69">
        <v>2457</v>
      </c>
      <c r="N94" s="69"/>
      <c r="O94" s="69"/>
      <c r="P94" s="69"/>
      <c r="Q94" s="203">
        <v>2211681</v>
      </c>
      <c r="R94" s="203">
        <v>2211681</v>
      </c>
      <c r="S94" s="185">
        <f t="shared" si="18"/>
        <v>100</v>
      </c>
      <c r="T94" s="63"/>
      <c r="U94" s="54"/>
      <c r="V94" s="71"/>
      <c r="W94" s="71"/>
      <c r="X94" s="71"/>
      <c r="Y94" s="71"/>
      <c r="Z94" s="71"/>
      <c r="AA94" s="71"/>
      <c r="AB94" s="71"/>
    </row>
    <row r="95" spans="1:28" s="65" customFormat="1" ht="18">
      <c r="A95" s="58"/>
      <c r="B95" s="59">
        <v>75831</v>
      </c>
      <c r="C95" s="59"/>
      <c r="D95" s="60"/>
      <c r="E95" s="61" t="s">
        <v>200</v>
      </c>
      <c r="F95" s="5">
        <f>SUM(F96)</f>
        <v>111636</v>
      </c>
      <c r="G95" s="5">
        <f t="shared" si="20"/>
        <v>0</v>
      </c>
      <c r="H95" s="5">
        <f t="shared" si="20"/>
        <v>1751</v>
      </c>
      <c r="I95" s="5">
        <f t="shared" si="20"/>
        <v>0</v>
      </c>
      <c r="J95" s="5">
        <f t="shared" si="20"/>
        <v>0</v>
      </c>
      <c r="K95" s="5">
        <f t="shared" si="20"/>
        <v>0</v>
      </c>
      <c r="L95" s="5">
        <f t="shared" si="20"/>
        <v>0</v>
      </c>
      <c r="M95" s="5">
        <f t="shared" si="20"/>
        <v>2457</v>
      </c>
      <c r="N95" s="5">
        <f t="shared" si="20"/>
        <v>0</v>
      </c>
      <c r="O95" s="5">
        <f t="shared" si="20"/>
        <v>0</v>
      </c>
      <c r="P95" s="5">
        <f t="shared" si="20"/>
        <v>0</v>
      </c>
      <c r="Q95" s="51">
        <f>SUM(Q96:Q96)</f>
        <v>76290</v>
      </c>
      <c r="R95" s="51">
        <f>SUM(R96:R96)</f>
        <v>76290</v>
      </c>
      <c r="S95" s="53">
        <f t="shared" si="18"/>
        <v>100</v>
      </c>
      <c r="T95" s="63"/>
      <c r="U95" s="54"/>
      <c r="V95" s="64"/>
      <c r="W95" s="64"/>
      <c r="X95" s="64"/>
      <c r="Y95" s="64"/>
      <c r="Z95" s="64"/>
      <c r="AA95" s="64"/>
      <c r="AB95" s="64"/>
    </row>
    <row r="96" spans="1:28" s="72" customFormat="1" ht="9.75">
      <c r="A96" s="58"/>
      <c r="B96" s="66"/>
      <c r="C96" s="66">
        <v>2920</v>
      </c>
      <c r="D96" s="67"/>
      <c r="E96" s="68" t="s">
        <v>188</v>
      </c>
      <c r="F96" s="69">
        <v>111636</v>
      </c>
      <c r="G96" s="69"/>
      <c r="H96" s="69">
        <v>1751</v>
      </c>
      <c r="I96" s="69"/>
      <c r="J96" s="69"/>
      <c r="K96" s="69"/>
      <c r="L96" s="69"/>
      <c r="M96" s="69">
        <v>2457</v>
      </c>
      <c r="N96" s="69"/>
      <c r="O96" s="69"/>
      <c r="P96" s="69"/>
      <c r="Q96" s="203">
        <v>76290</v>
      </c>
      <c r="R96" s="203">
        <v>76290</v>
      </c>
      <c r="S96" s="185">
        <f t="shared" si="18"/>
        <v>100</v>
      </c>
      <c r="T96" s="63"/>
      <c r="U96" s="54"/>
      <c r="V96" s="71"/>
      <c r="W96" s="71"/>
      <c r="X96" s="71"/>
      <c r="Y96" s="71"/>
      <c r="Z96" s="71"/>
      <c r="AA96" s="71"/>
      <c r="AB96" s="71"/>
    </row>
    <row r="97" spans="1:28" s="3" customFormat="1" ht="11.25">
      <c r="A97" s="398" t="s">
        <v>189</v>
      </c>
      <c r="B97" s="399"/>
      <c r="C97" s="399"/>
      <c r="D97" s="399"/>
      <c r="E97" s="400"/>
      <c r="F97" s="124" t="e">
        <f>SUM(F89,#REF!,F93)</f>
        <v>#REF!</v>
      </c>
      <c r="G97" s="124" t="e">
        <f>SUM(G89,#REF!,G93)</f>
        <v>#REF!</v>
      </c>
      <c r="H97" s="124" t="e">
        <f>SUM(H89,#REF!,H93)</f>
        <v>#REF!</v>
      </c>
      <c r="I97" s="124" t="e">
        <f>SUM(I89,#REF!,I93)</f>
        <v>#REF!</v>
      </c>
      <c r="J97" s="124" t="e">
        <f>SUM(J89,#REF!,J93)</f>
        <v>#REF!</v>
      </c>
      <c r="K97" s="124" t="e">
        <f>SUM(K89,#REF!,K93)</f>
        <v>#REF!</v>
      </c>
      <c r="L97" s="124" t="e">
        <f>SUM(L89,#REF!,L93)</f>
        <v>#REF!</v>
      </c>
      <c r="M97" s="124" t="e">
        <f>SUM(M89,#REF!,M93)</f>
        <v>#REF!</v>
      </c>
      <c r="N97" s="124" t="e">
        <f>SUM(N89,#REF!,N93)</f>
        <v>#REF!</v>
      </c>
      <c r="O97" s="124" t="e">
        <f>SUM(O89,#REF!,O93)</f>
        <v>#REF!</v>
      </c>
      <c r="P97" s="124" t="e">
        <f>SUM(P89,#REF!,P93)</f>
        <v>#REF!</v>
      </c>
      <c r="Q97" s="204">
        <f>SUM(Q88)</f>
        <v>5679093</v>
      </c>
      <c r="R97" s="204">
        <f>SUM(R88)</f>
        <v>5679093</v>
      </c>
      <c r="S97" s="126">
        <f t="shared" si="18"/>
        <v>100</v>
      </c>
      <c r="T97" s="125"/>
      <c r="U97" s="125"/>
      <c r="V97" s="6"/>
      <c r="W97" s="6"/>
      <c r="X97" s="6"/>
      <c r="Y97" s="6"/>
      <c r="Z97" s="6"/>
      <c r="AA97" s="6"/>
      <c r="AB97" s="6"/>
    </row>
    <row r="98" spans="1:28" s="2" customFormat="1" ht="11.25">
      <c r="A98" s="123" t="s">
        <v>216</v>
      </c>
      <c r="B98" s="153"/>
      <c r="C98" s="180"/>
      <c r="D98" s="154"/>
      <c r="E98" s="15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04"/>
      <c r="R98" s="1"/>
      <c r="S98" s="126"/>
      <c r="T98" s="125"/>
      <c r="U98" s="125"/>
      <c r="V98" s="6"/>
      <c r="W98" s="6"/>
      <c r="X98" s="6"/>
      <c r="Y98" s="6"/>
      <c r="Z98" s="6"/>
      <c r="AA98" s="6"/>
      <c r="AB98" s="6"/>
    </row>
    <row r="99" spans="1:28" s="107" customFormat="1" ht="9">
      <c r="A99" s="317">
        <v>10</v>
      </c>
      <c r="B99" s="96"/>
      <c r="C99" s="96"/>
      <c r="D99" s="103"/>
      <c r="E99" s="104" t="s">
        <v>52</v>
      </c>
      <c r="F99" s="105">
        <f aca="true" t="shared" si="21" ref="F99:P100">SUM(F100)</f>
        <v>37050</v>
      </c>
      <c r="G99" s="105">
        <f t="shared" si="21"/>
        <v>0</v>
      </c>
      <c r="H99" s="105">
        <f t="shared" si="21"/>
        <v>0</v>
      </c>
      <c r="I99" s="105">
        <f t="shared" si="21"/>
        <v>0</v>
      </c>
      <c r="J99" s="105">
        <f t="shared" si="21"/>
        <v>0</v>
      </c>
      <c r="K99" s="105">
        <f t="shared" si="21"/>
        <v>0</v>
      </c>
      <c r="L99" s="105">
        <f t="shared" si="21"/>
        <v>0</v>
      </c>
      <c r="M99" s="105">
        <f t="shared" si="21"/>
        <v>0</v>
      </c>
      <c r="N99" s="105">
        <f t="shared" si="21"/>
        <v>0</v>
      </c>
      <c r="O99" s="105">
        <f t="shared" si="21"/>
        <v>0</v>
      </c>
      <c r="P99" s="105">
        <f t="shared" si="21"/>
        <v>0</v>
      </c>
      <c r="Q99" s="187">
        <f>SUM(Q100:Q100)</f>
        <v>1075</v>
      </c>
      <c r="R99" s="187">
        <f>SUM(R100:R100)</f>
        <v>1074</v>
      </c>
      <c r="S99" s="53">
        <f>ROUND((R99/Q99)*100,2)</f>
        <v>99.91</v>
      </c>
      <c r="T99" s="76">
        <f>SUM(T100)</f>
        <v>37830</v>
      </c>
      <c r="U99" s="76">
        <f>SUM(U100)</f>
        <v>37830</v>
      </c>
      <c r="V99" s="53">
        <f>ROUND((U99/T99)*100,2)</f>
        <v>100</v>
      </c>
      <c r="W99" s="106"/>
      <c r="X99" s="106"/>
      <c r="Y99" s="106"/>
      <c r="Z99" s="106"/>
      <c r="AA99" s="106"/>
      <c r="AB99" s="106"/>
    </row>
    <row r="100" spans="1:28" s="65" customFormat="1" ht="9">
      <c r="A100" s="58"/>
      <c r="B100" s="318">
        <v>1095</v>
      </c>
      <c r="C100" s="59"/>
      <c r="D100" s="60" t="s">
        <v>181</v>
      </c>
      <c r="E100" s="61" t="s">
        <v>55</v>
      </c>
      <c r="F100" s="86">
        <f t="shared" si="21"/>
        <v>37050</v>
      </c>
      <c r="G100" s="86">
        <f t="shared" si="21"/>
        <v>0</v>
      </c>
      <c r="H100" s="86">
        <f t="shared" si="21"/>
        <v>0</v>
      </c>
      <c r="I100" s="86">
        <f t="shared" si="21"/>
        <v>0</v>
      </c>
      <c r="J100" s="86">
        <f t="shared" si="21"/>
        <v>0</v>
      </c>
      <c r="K100" s="86">
        <f t="shared" si="21"/>
        <v>0</v>
      </c>
      <c r="L100" s="86">
        <f t="shared" si="21"/>
        <v>0</v>
      </c>
      <c r="M100" s="86">
        <f t="shared" si="21"/>
        <v>0</v>
      </c>
      <c r="N100" s="86">
        <f t="shared" si="21"/>
        <v>0</v>
      </c>
      <c r="O100" s="86">
        <f t="shared" si="21"/>
        <v>0</v>
      </c>
      <c r="P100" s="86">
        <f t="shared" si="21"/>
        <v>0</v>
      </c>
      <c r="Q100" s="187">
        <f>SUM(Q101:Q101)</f>
        <v>1075</v>
      </c>
      <c r="R100" s="187">
        <f>SUM(R101:R101)</f>
        <v>1074</v>
      </c>
      <c r="S100" s="53">
        <f>ROUND((R100/Q100)*100,2)</f>
        <v>99.91</v>
      </c>
      <c r="T100" s="76">
        <f>SUM(T101)</f>
        <v>37830</v>
      </c>
      <c r="U100" s="76">
        <f>SUM(U101)</f>
        <v>37830</v>
      </c>
      <c r="V100" s="53">
        <f>ROUND((U100/T100)*100,2)</f>
        <v>100</v>
      </c>
      <c r="W100" s="64"/>
      <c r="X100" s="64"/>
      <c r="Y100" s="64"/>
      <c r="Z100" s="64"/>
      <c r="AA100" s="64"/>
      <c r="AB100" s="64"/>
    </row>
    <row r="101" spans="1:28" s="72" customFormat="1" ht="48.75">
      <c r="A101" s="58"/>
      <c r="B101" s="66"/>
      <c r="C101" s="66">
        <v>2010</v>
      </c>
      <c r="D101" s="67"/>
      <c r="E101" s="68" t="s">
        <v>283</v>
      </c>
      <c r="F101" s="84">
        <v>37050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203">
        <v>1075</v>
      </c>
      <c r="R101" s="111">
        <v>1074</v>
      </c>
      <c r="S101" s="185">
        <f>ROUND((R101/Q101)*100,2)</f>
        <v>99.91</v>
      </c>
      <c r="T101" s="108">
        <v>37830</v>
      </c>
      <c r="U101" s="109">
        <v>37830</v>
      </c>
      <c r="V101" s="185">
        <f>ROUND((U101/T101)*100,2)</f>
        <v>100</v>
      </c>
      <c r="W101" s="71"/>
      <c r="X101" s="71"/>
      <c r="Y101" s="71"/>
      <c r="Z101" s="71"/>
      <c r="AA101" s="71"/>
      <c r="AB101" s="71"/>
    </row>
    <row r="102" spans="1:28" s="107" customFormat="1" ht="9">
      <c r="A102" s="75">
        <v>750</v>
      </c>
      <c r="B102" s="96"/>
      <c r="C102" s="96"/>
      <c r="D102" s="103"/>
      <c r="E102" s="104" t="s">
        <v>61</v>
      </c>
      <c r="F102" s="105">
        <f aca="true" t="shared" si="22" ref="F102:P103">SUM(F103)</f>
        <v>37050</v>
      </c>
      <c r="G102" s="105">
        <f t="shared" si="22"/>
        <v>0</v>
      </c>
      <c r="H102" s="105">
        <f t="shared" si="22"/>
        <v>0</v>
      </c>
      <c r="I102" s="105">
        <f t="shared" si="22"/>
        <v>0</v>
      </c>
      <c r="J102" s="105">
        <f t="shared" si="22"/>
        <v>0</v>
      </c>
      <c r="K102" s="105">
        <f t="shared" si="22"/>
        <v>0</v>
      </c>
      <c r="L102" s="105">
        <f t="shared" si="22"/>
        <v>0</v>
      </c>
      <c r="M102" s="105">
        <f t="shared" si="22"/>
        <v>0</v>
      </c>
      <c r="N102" s="105">
        <f t="shared" si="22"/>
        <v>0</v>
      </c>
      <c r="O102" s="105">
        <f t="shared" si="22"/>
        <v>0</v>
      </c>
      <c r="P102" s="105">
        <f t="shared" si="22"/>
        <v>0</v>
      </c>
      <c r="Q102" s="187">
        <f>SUM(Q103:Q103)</f>
        <v>39510</v>
      </c>
      <c r="R102" s="187">
        <f>SUM(R103:R103)</f>
        <v>39510</v>
      </c>
      <c r="S102" s="53">
        <f aca="true" t="shared" si="23" ref="S102:S119">ROUND((R102/Q102)*100,2)</f>
        <v>100</v>
      </c>
      <c r="T102" s="76">
        <f>SUM(T103)</f>
        <v>37830</v>
      </c>
      <c r="U102" s="76">
        <f>SUM(U103)</f>
        <v>37830</v>
      </c>
      <c r="V102" s="53">
        <f aca="true" t="shared" si="24" ref="V102:V119">ROUND((U102/T102)*100,2)</f>
        <v>100</v>
      </c>
      <c r="W102" s="106"/>
      <c r="X102" s="106"/>
      <c r="Y102" s="106"/>
      <c r="Z102" s="106"/>
      <c r="AA102" s="106"/>
      <c r="AB102" s="106"/>
    </row>
    <row r="103" spans="1:28" s="65" customFormat="1" ht="9">
      <c r="A103" s="58"/>
      <c r="B103" s="59">
        <v>75011</v>
      </c>
      <c r="C103" s="59"/>
      <c r="D103" s="60" t="s">
        <v>181</v>
      </c>
      <c r="E103" s="61" t="s">
        <v>184</v>
      </c>
      <c r="F103" s="86">
        <f t="shared" si="22"/>
        <v>37050</v>
      </c>
      <c r="G103" s="86">
        <f t="shared" si="22"/>
        <v>0</v>
      </c>
      <c r="H103" s="86">
        <f t="shared" si="22"/>
        <v>0</v>
      </c>
      <c r="I103" s="86">
        <f t="shared" si="22"/>
        <v>0</v>
      </c>
      <c r="J103" s="86">
        <f t="shared" si="22"/>
        <v>0</v>
      </c>
      <c r="K103" s="86">
        <f t="shared" si="22"/>
        <v>0</v>
      </c>
      <c r="L103" s="86">
        <f t="shared" si="22"/>
        <v>0</v>
      </c>
      <c r="M103" s="86">
        <f t="shared" si="22"/>
        <v>0</v>
      </c>
      <c r="N103" s="86">
        <f t="shared" si="22"/>
        <v>0</v>
      </c>
      <c r="O103" s="86">
        <f t="shared" si="22"/>
        <v>0</v>
      </c>
      <c r="P103" s="86">
        <f t="shared" si="22"/>
        <v>0</v>
      </c>
      <c r="Q103" s="187">
        <f>SUM(Q104:Q104)</f>
        <v>39510</v>
      </c>
      <c r="R103" s="187">
        <f>SUM(R104:R104)</f>
        <v>39510</v>
      </c>
      <c r="S103" s="53">
        <f t="shared" si="23"/>
        <v>100</v>
      </c>
      <c r="T103" s="76">
        <f>SUM(T104)</f>
        <v>37830</v>
      </c>
      <c r="U103" s="76">
        <f>SUM(U104)</f>
        <v>37830</v>
      </c>
      <c r="V103" s="53">
        <f t="shared" si="24"/>
        <v>100</v>
      </c>
      <c r="W103" s="64"/>
      <c r="X103" s="64"/>
      <c r="Y103" s="64"/>
      <c r="Z103" s="64"/>
      <c r="AA103" s="64"/>
      <c r="AB103" s="64"/>
    </row>
    <row r="104" spans="1:28" s="72" customFormat="1" ht="48.75">
      <c r="A104" s="58"/>
      <c r="B104" s="66"/>
      <c r="C104" s="66">
        <v>2010</v>
      </c>
      <c r="D104" s="67"/>
      <c r="E104" s="68" t="s">
        <v>283</v>
      </c>
      <c r="F104" s="84">
        <v>37050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203">
        <v>39510</v>
      </c>
      <c r="R104" s="111">
        <v>39510</v>
      </c>
      <c r="S104" s="185">
        <f t="shared" si="23"/>
        <v>100</v>
      </c>
      <c r="T104" s="108">
        <v>37830</v>
      </c>
      <c r="U104" s="109">
        <v>37830</v>
      </c>
      <c r="V104" s="185">
        <f t="shared" si="24"/>
        <v>100</v>
      </c>
      <c r="W104" s="71"/>
      <c r="X104" s="71"/>
      <c r="Y104" s="71"/>
      <c r="Z104" s="71"/>
      <c r="AA104" s="71"/>
      <c r="AB104" s="71"/>
    </row>
    <row r="105" spans="1:28" s="83" customFormat="1" ht="27">
      <c r="A105" s="47">
        <v>751</v>
      </c>
      <c r="B105" s="80"/>
      <c r="C105" s="80"/>
      <c r="D105" s="81"/>
      <c r="E105" s="50" t="s">
        <v>63</v>
      </c>
      <c r="F105" s="88" t="e">
        <f>SUM(F106,#REF!,#REF!)</f>
        <v>#REF!</v>
      </c>
      <c r="G105" s="88" t="e">
        <f>SUM(G106,#REF!,#REF!)</f>
        <v>#REF!</v>
      </c>
      <c r="H105" s="88" t="e">
        <f>SUM(H106,#REF!,#REF!)</f>
        <v>#REF!</v>
      </c>
      <c r="I105" s="88" t="e">
        <f>SUM(I106,#REF!,#REF!)</f>
        <v>#REF!</v>
      </c>
      <c r="J105" s="88" t="e">
        <f>SUM(J106,#REF!,#REF!)</f>
        <v>#REF!</v>
      </c>
      <c r="K105" s="88" t="e">
        <f>SUM(K106,#REF!,#REF!)</f>
        <v>#REF!</v>
      </c>
      <c r="L105" s="88" t="e">
        <f>SUM(L106,#REF!,#REF!)</f>
        <v>#REF!</v>
      </c>
      <c r="M105" s="88" t="e">
        <f>SUM(M106,#REF!,#REF!)</f>
        <v>#REF!</v>
      </c>
      <c r="N105" s="88" t="e">
        <f>SUM(N106,#REF!,#REF!)</f>
        <v>#REF!</v>
      </c>
      <c r="O105" s="88" t="e">
        <f>SUM(O106,#REF!,#REF!)</f>
        <v>#REF!</v>
      </c>
      <c r="P105" s="88" t="e">
        <f>SUM(P106,#REF!,#REF!)</f>
        <v>#REF!</v>
      </c>
      <c r="Q105" s="88">
        <f>SUM(Q106,Q108)</f>
        <v>32014</v>
      </c>
      <c r="R105" s="88">
        <f>SUM(R106,R108)</f>
        <v>30674</v>
      </c>
      <c r="S105" s="53">
        <f t="shared" si="23"/>
        <v>95.81</v>
      </c>
      <c r="T105" s="89" t="e">
        <f>SUM(T106,#REF!)</f>
        <v>#REF!</v>
      </c>
      <c r="U105" s="89" t="e">
        <f>SUM(U106,#REF!)</f>
        <v>#REF!</v>
      </c>
      <c r="V105" s="53" t="e">
        <f t="shared" si="24"/>
        <v>#REF!</v>
      </c>
      <c r="W105" s="82"/>
      <c r="X105" s="82"/>
      <c r="Y105" s="82"/>
      <c r="Z105" s="82"/>
      <c r="AA105" s="82"/>
      <c r="AB105" s="82"/>
    </row>
    <row r="106" spans="1:28" s="65" customFormat="1" ht="24.75" customHeight="1">
      <c r="A106" s="58"/>
      <c r="B106" s="59">
        <v>75101</v>
      </c>
      <c r="C106" s="59"/>
      <c r="D106" s="60" t="s">
        <v>185</v>
      </c>
      <c r="E106" s="61" t="s">
        <v>186</v>
      </c>
      <c r="F106" s="86">
        <f>SUM(F107)</f>
        <v>858</v>
      </c>
      <c r="G106" s="86">
        <f aca="true" t="shared" si="25" ref="G106:N106">SUM(G107)</f>
        <v>0</v>
      </c>
      <c r="H106" s="86">
        <f t="shared" si="25"/>
        <v>0</v>
      </c>
      <c r="I106" s="86">
        <f t="shared" si="25"/>
        <v>0</v>
      </c>
      <c r="J106" s="86">
        <f t="shared" si="25"/>
        <v>0</v>
      </c>
      <c r="K106" s="86">
        <f t="shared" si="25"/>
        <v>0</v>
      </c>
      <c r="L106" s="86">
        <f t="shared" si="25"/>
        <v>0</v>
      </c>
      <c r="M106" s="86">
        <f t="shared" si="25"/>
        <v>0</v>
      </c>
      <c r="N106" s="86">
        <f t="shared" si="25"/>
        <v>0</v>
      </c>
      <c r="O106" s="86">
        <f>SUM(O107)</f>
        <v>0</v>
      </c>
      <c r="P106" s="86">
        <f>SUM(P107)</f>
        <v>0</v>
      </c>
      <c r="Q106" s="51">
        <f>SUM(Q107:Q107)</f>
        <v>1020</v>
      </c>
      <c r="R106" s="51">
        <f>SUM(R107:R107)</f>
        <v>1020</v>
      </c>
      <c r="S106" s="53">
        <f t="shared" si="23"/>
        <v>100</v>
      </c>
      <c r="T106" s="52">
        <f>SUM(T107:T107)</f>
        <v>920</v>
      </c>
      <c r="U106" s="52">
        <f>SUM(U107:U107)</f>
        <v>920</v>
      </c>
      <c r="V106" s="53">
        <f t="shared" si="24"/>
        <v>100</v>
      </c>
      <c r="W106" s="64"/>
      <c r="X106" s="64"/>
      <c r="Y106" s="64"/>
      <c r="Z106" s="64"/>
      <c r="AA106" s="64"/>
      <c r="AB106" s="64"/>
    </row>
    <row r="107" spans="1:28" s="72" customFormat="1" ht="48.75">
      <c r="A107" s="58"/>
      <c r="B107" s="66"/>
      <c r="C107" s="66">
        <v>2010</v>
      </c>
      <c r="D107" s="67"/>
      <c r="E107" s="68" t="s">
        <v>283</v>
      </c>
      <c r="F107" s="84">
        <v>858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203">
        <v>1020</v>
      </c>
      <c r="R107" s="111">
        <v>1020</v>
      </c>
      <c r="S107" s="185">
        <f t="shared" si="23"/>
        <v>100</v>
      </c>
      <c r="T107" s="108">
        <v>920</v>
      </c>
      <c r="U107" s="109">
        <v>920</v>
      </c>
      <c r="V107" s="185">
        <f t="shared" si="24"/>
        <v>100</v>
      </c>
      <c r="W107" s="71"/>
      <c r="X107" s="71"/>
      <c r="Y107" s="71"/>
      <c r="Z107" s="71"/>
      <c r="AA107" s="71"/>
      <c r="AB107" s="71"/>
    </row>
    <row r="108" spans="1:28" s="72" customFormat="1" ht="45.75">
      <c r="A108" s="58"/>
      <c r="B108" s="59">
        <v>75109</v>
      </c>
      <c r="C108" s="66"/>
      <c r="D108" s="67"/>
      <c r="E108" s="61" t="s">
        <v>284</v>
      </c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5">
        <f>SUM(Q109)</f>
        <v>30994</v>
      </c>
      <c r="R108" s="5">
        <f>SUM(R109)</f>
        <v>29654</v>
      </c>
      <c r="S108" s="62">
        <v>100</v>
      </c>
      <c r="T108" s="108"/>
      <c r="U108" s="109"/>
      <c r="V108" s="185"/>
      <c r="W108" s="71"/>
      <c r="X108" s="71"/>
      <c r="Y108" s="71"/>
      <c r="Z108" s="71"/>
      <c r="AA108" s="71"/>
      <c r="AB108" s="71"/>
    </row>
    <row r="109" spans="1:28" s="72" customFormat="1" ht="48.75">
      <c r="A109" s="58"/>
      <c r="B109" s="66"/>
      <c r="C109" s="66">
        <v>2010</v>
      </c>
      <c r="D109" s="67"/>
      <c r="E109" s="68" t="s">
        <v>283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203">
        <v>30994</v>
      </c>
      <c r="R109" s="111">
        <v>29654</v>
      </c>
      <c r="S109" s="53">
        <f t="shared" si="23"/>
        <v>95.68</v>
      </c>
      <c r="T109" s="108"/>
      <c r="U109" s="109"/>
      <c r="V109" s="185"/>
      <c r="W109" s="71"/>
      <c r="X109" s="71"/>
      <c r="Y109" s="71"/>
      <c r="Z109" s="71"/>
      <c r="AA109" s="71"/>
      <c r="AB109" s="71"/>
    </row>
    <row r="110" spans="1:28" s="107" customFormat="1" ht="9">
      <c r="A110" s="75">
        <v>852</v>
      </c>
      <c r="B110" s="96"/>
      <c r="C110" s="96"/>
      <c r="D110" s="103"/>
      <c r="E110" s="104" t="s">
        <v>198</v>
      </c>
      <c r="F110" s="105">
        <f aca="true" t="shared" si="26" ref="F110:P110">SUM(F111)</f>
        <v>0</v>
      </c>
      <c r="G110" s="105">
        <f t="shared" si="26"/>
        <v>2078</v>
      </c>
      <c r="H110" s="105">
        <f t="shared" si="26"/>
        <v>0</v>
      </c>
      <c r="I110" s="105">
        <f t="shared" si="26"/>
        <v>0</v>
      </c>
      <c r="J110" s="105">
        <f t="shared" si="26"/>
        <v>895</v>
      </c>
      <c r="K110" s="105">
        <f t="shared" si="26"/>
        <v>0</v>
      </c>
      <c r="L110" s="105">
        <f t="shared" si="26"/>
        <v>0</v>
      </c>
      <c r="M110" s="105">
        <f t="shared" si="26"/>
        <v>0</v>
      </c>
      <c r="N110" s="105">
        <f t="shared" si="26"/>
        <v>0</v>
      </c>
      <c r="O110" s="105">
        <f t="shared" si="26"/>
        <v>0</v>
      </c>
      <c r="P110" s="105">
        <f t="shared" si="26"/>
        <v>0</v>
      </c>
      <c r="Q110" s="187">
        <f>SUM(Q111,Q113,Q115,Q117)</f>
        <v>1900574</v>
      </c>
      <c r="R110" s="187">
        <f>SUM(R111,R113,R115,R117)</f>
        <v>1896493.8299999998</v>
      </c>
      <c r="S110" s="53">
        <f t="shared" si="23"/>
        <v>99.79</v>
      </c>
      <c r="T110" s="76" t="e">
        <f>SUM(T111,T113,T115,#REF!,#REF!)</f>
        <v>#REF!</v>
      </c>
      <c r="U110" s="76" t="e">
        <f>SUM(U111,U113,U115,#REF!,#REF!)</f>
        <v>#REF!</v>
      </c>
      <c r="V110" s="53" t="e">
        <f t="shared" si="24"/>
        <v>#REF!</v>
      </c>
      <c r="W110" s="106"/>
      <c r="X110" s="106"/>
      <c r="Y110" s="106"/>
      <c r="Z110" s="106"/>
      <c r="AA110" s="106"/>
      <c r="AB110" s="106"/>
    </row>
    <row r="111" spans="1:28" s="65" customFormat="1" ht="38.25" customHeight="1">
      <c r="A111" s="58"/>
      <c r="B111" s="59">
        <v>85212</v>
      </c>
      <c r="C111" s="59"/>
      <c r="D111" s="60" t="s">
        <v>181</v>
      </c>
      <c r="E111" s="61" t="s">
        <v>252</v>
      </c>
      <c r="F111" s="86">
        <f aca="true" t="shared" si="27" ref="F111:P111">SUM(F112:F112)</f>
        <v>0</v>
      </c>
      <c r="G111" s="86">
        <f t="shared" si="27"/>
        <v>2078</v>
      </c>
      <c r="H111" s="86">
        <f t="shared" si="27"/>
        <v>0</v>
      </c>
      <c r="I111" s="86">
        <f t="shared" si="27"/>
        <v>0</v>
      </c>
      <c r="J111" s="86">
        <f t="shared" si="27"/>
        <v>895</v>
      </c>
      <c r="K111" s="86">
        <f t="shared" si="27"/>
        <v>0</v>
      </c>
      <c r="L111" s="86">
        <f t="shared" si="27"/>
        <v>0</v>
      </c>
      <c r="M111" s="86">
        <f t="shared" si="27"/>
        <v>0</v>
      </c>
      <c r="N111" s="86">
        <f t="shared" si="27"/>
        <v>0</v>
      </c>
      <c r="O111" s="86">
        <f t="shared" si="27"/>
        <v>0</v>
      </c>
      <c r="P111" s="86">
        <f t="shared" si="27"/>
        <v>0</v>
      </c>
      <c r="Q111" s="187">
        <f>SUM(Q112:Q112)</f>
        <v>1818572</v>
      </c>
      <c r="R111" s="187">
        <f>SUM(R112:R112)</f>
        <v>1818553.73</v>
      </c>
      <c r="S111" s="53">
        <f t="shared" si="23"/>
        <v>100</v>
      </c>
      <c r="T111" s="76">
        <f>SUM(T112:T112)</f>
        <v>757723</v>
      </c>
      <c r="U111" s="76">
        <f>SUM(U112:U112)</f>
        <v>757723</v>
      </c>
      <c r="V111" s="53">
        <f t="shared" si="24"/>
        <v>100</v>
      </c>
      <c r="W111" s="64"/>
      <c r="X111" s="64"/>
      <c r="Y111" s="64"/>
      <c r="Z111" s="64"/>
      <c r="AA111" s="64"/>
      <c r="AB111" s="64"/>
    </row>
    <row r="112" spans="1:28" s="95" customFormat="1" ht="48.75">
      <c r="A112" s="99"/>
      <c r="B112" s="100"/>
      <c r="C112" s="100">
        <v>2010</v>
      </c>
      <c r="D112" s="110"/>
      <c r="E112" s="68" t="s">
        <v>283</v>
      </c>
      <c r="F112" s="111">
        <v>0</v>
      </c>
      <c r="G112" s="111">
        <v>2078</v>
      </c>
      <c r="H112" s="111"/>
      <c r="I112" s="111"/>
      <c r="J112" s="111">
        <v>895</v>
      </c>
      <c r="K112" s="111"/>
      <c r="L112" s="111"/>
      <c r="M112" s="111"/>
      <c r="N112" s="111"/>
      <c r="O112" s="111"/>
      <c r="P112" s="111"/>
      <c r="Q112" s="205">
        <v>1818572</v>
      </c>
      <c r="R112" s="206">
        <v>1818553.73</v>
      </c>
      <c r="S112" s="185">
        <f t="shared" si="23"/>
        <v>100</v>
      </c>
      <c r="T112" s="77">
        <v>757723</v>
      </c>
      <c r="U112" s="79">
        <v>757723</v>
      </c>
      <c r="V112" s="185">
        <f t="shared" si="24"/>
        <v>100</v>
      </c>
      <c r="W112" s="94"/>
      <c r="X112" s="94"/>
      <c r="Y112" s="94"/>
      <c r="Z112" s="94"/>
      <c r="AA112" s="94"/>
      <c r="AB112" s="94"/>
    </row>
    <row r="113" spans="1:28" s="65" customFormat="1" ht="45">
      <c r="A113" s="58"/>
      <c r="B113" s="59">
        <v>85213</v>
      </c>
      <c r="C113" s="59"/>
      <c r="D113" s="60" t="s">
        <v>181</v>
      </c>
      <c r="E113" s="61" t="s">
        <v>227</v>
      </c>
      <c r="F113" s="86">
        <f>SUM(F114)</f>
        <v>9018</v>
      </c>
      <c r="G113" s="86">
        <f aca="true" t="shared" si="28" ref="G113:P113">SUM(G114)</f>
        <v>0</v>
      </c>
      <c r="H113" s="86">
        <f t="shared" si="28"/>
        <v>0</v>
      </c>
      <c r="I113" s="86">
        <f t="shared" si="28"/>
        <v>0</v>
      </c>
      <c r="J113" s="86">
        <f t="shared" si="28"/>
        <v>0</v>
      </c>
      <c r="K113" s="86">
        <f t="shared" si="28"/>
        <v>0</v>
      </c>
      <c r="L113" s="86">
        <f t="shared" si="28"/>
        <v>0</v>
      </c>
      <c r="M113" s="86">
        <f t="shared" si="28"/>
        <v>-2018</v>
      </c>
      <c r="N113" s="86">
        <f t="shared" si="28"/>
        <v>0</v>
      </c>
      <c r="O113" s="86">
        <f t="shared" si="28"/>
        <v>0</v>
      </c>
      <c r="P113" s="86">
        <f t="shared" si="28"/>
        <v>0</v>
      </c>
      <c r="Q113" s="51">
        <f>SUM(Q114:Q114)</f>
        <v>8900</v>
      </c>
      <c r="R113" s="51">
        <f>SUM(R114:R114)</f>
        <v>7161.38</v>
      </c>
      <c r="S113" s="53">
        <f t="shared" si="23"/>
        <v>80.46</v>
      </c>
      <c r="T113" s="52">
        <f>SUM(T114:T114)</f>
        <v>5572</v>
      </c>
      <c r="U113" s="52">
        <f>SUM(U114:U114)</f>
        <v>4536</v>
      </c>
      <c r="V113" s="53">
        <f t="shared" si="24"/>
        <v>81.41</v>
      </c>
      <c r="W113" s="64"/>
      <c r="X113" s="64"/>
      <c r="Y113" s="64"/>
      <c r="Z113" s="64"/>
      <c r="AA113" s="64"/>
      <c r="AB113" s="64"/>
    </row>
    <row r="114" spans="1:28" s="95" customFormat="1" ht="48.75">
      <c r="A114" s="99"/>
      <c r="B114" s="100"/>
      <c r="C114" s="100">
        <v>2010</v>
      </c>
      <c r="D114" s="110"/>
      <c r="E114" s="68" t="s">
        <v>283</v>
      </c>
      <c r="F114" s="111">
        <v>9018</v>
      </c>
      <c r="G114" s="111"/>
      <c r="H114" s="111"/>
      <c r="I114" s="111"/>
      <c r="J114" s="111"/>
      <c r="K114" s="111"/>
      <c r="L114" s="111"/>
      <c r="M114" s="111">
        <v>-2018</v>
      </c>
      <c r="N114" s="111"/>
      <c r="O114" s="111"/>
      <c r="P114" s="111"/>
      <c r="Q114" s="205">
        <v>8900</v>
      </c>
      <c r="R114" s="111">
        <v>7161.38</v>
      </c>
      <c r="S114" s="185">
        <f t="shared" si="23"/>
        <v>80.46</v>
      </c>
      <c r="T114" s="78">
        <v>5572</v>
      </c>
      <c r="U114" s="79">
        <v>4536</v>
      </c>
      <c r="V114" s="185">
        <f t="shared" si="24"/>
        <v>81.41</v>
      </c>
      <c r="W114" s="94"/>
      <c r="X114" s="94"/>
      <c r="Y114" s="94"/>
      <c r="Z114" s="94"/>
      <c r="AA114" s="94"/>
      <c r="AB114" s="94"/>
    </row>
    <row r="115" spans="1:28" s="65" customFormat="1" ht="18">
      <c r="A115" s="58"/>
      <c r="B115" s="59">
        <v>85214</v>
      </c>
      <c r="C115" s="59"/>
      <c r="D115" s="60" t="s">
        <v>181</v>
      </c>
      <c r="E115" s="61" t="s">
        <v>285</v>
      </c>
      <c r="F115" s="86">
        <f>SUM(F116)</f>
        <v>254450</v>
      </c>
      <c r="G115" s="86">
        <f aca="true" t="shared" si="29" ref="G115:P117">SUM(G116)</f>
        <v>12840</v>
      </c>
      <c r="H115" s="86">
        <f t="shared" si="29"/>
        <v>0</v>
      </c>
      <c r="I115" s="86">
        <f t="shared" si="29"/>
        <v>0</v>
      </c>
      <c r="J115" s="86">
        <f t="shared" si="29"/>
        <v>10682</v>
      </c>
      <c r="K115" s="86">
        <f t="shared" si="29"/>
        <v>0</v>
      </c>
      <c r="L115" s="86">
        <f t="shared" si="29"/>
        <v>0</v>
      </c>
      <c r="M115" s="86">
        <f t="shared" si="29"/>
        <v>-29661</v>
      </c>
      <c r="N115" s="86">
        <f t="shared" si="29"/>
        <v>0</v>
      </c>
      <c r="O115" s="86">
        <f t="shared" si="29"/>
        <v>2200</v>
      </c>
      <c r="P115" s="86">
        <f t="shared" si="29"/>
        <v>0</v>
      </c>
      <c r="Q115" s="51">
        <f>SUM(Q116:Q116)</f>
        <v>64750</v>
      </c>
      <c r="R115" s="86">
        <f>SUM(R116)</f>
        <v>62426.72</v>
      </c>
      <c r="S115" s="53">
        <f t="shared" si="23"/>
        <v>96.41</v>
      </c>
      <c r="T115" s="52">
        <f>SUM(T116:T116)</f>
        <v>74994</v>
      </c>
      <c r="U115" s="87">
        <f>SUM(U116)</f>
        <v>74994</v>
      </c>
      <c r="V115" s="53">
        <f t="shared" si="24"/>
        <v>100</v>
      </c>
      <c r="W115" s="64"/>
      <c r="X115" s="64"/>
      <c r="Y115" s="64"/>
      <c r="Z115" s="64"/>
      <c r="AA115" s="64"/>
      <c r="AB115" s="64"/>
    </row>
    <row r="116" spans="1:28" s="95" customFormat="1" ht="48.75">
      <c r="A116" s="99"/>
      <c r="B116" s="100"/>
      <c r="C116" s="100">
        <v>2010</v>
      </c>
      <c r="D116" s="110"/>
      <c r="E116" s="68" t="s">
        <v>283</v>
      </c>
      <c r="F116" s="111">
        <v>254450</v>
      </c>
      <c r="G116" s="111">
        <v>12840</v>
      </c>
      <c r="H116" s="111"/>
      <c r="I116" s="111"/>
      <c r="J116" s="111">
        <v>10682</v>
      </c>
      <c r="K116" s="111"/>
      <c r="L116" s="111"/>
      <c r="M116" s="111">
        <v>-29661</v>
      </c>
      <c r="N116" s="111"/>
      <c r="O116" s="111">
        <v>2200</v>
      </c>
      <c r="P116" s="111"/>
      <c r="Q116" s="205">
        <v>64750</v>
      </c>
      <c r="R116" s="111">
        <v>62426.72</v>
      </c>
      <c r="S116" s="185">
        <f t="shared" si="23"/>
        <v>96.41</v>
      </c>
      <c r="T116" s="70">
        <v>74994</v>
      </c>
      <c r="U116" s="85">
        <v>74994</v>
      </c>
      <c r="V116" s="185">
        <f t="shared" si="24"/>
        <v>100</v>
      </c>
      <c r="W116" s="94"/>
      <c r="X116" s="94"/>
      <c r="Y116" s="94"/>
      <c r="Z116" s="94"/>
      <c r="AA116" s="94"/>
      <c r="AB116" s="94"/>
    </row>
    <row r="117" spans="1:28" s="65" customFormat="1" ht="9">
      <c r="A117" s="58"/>
      <c r="B117" s="59">
        <v>85278</v>
      </c>
      <c r="C117" s="59"/>
      <c r="D117" s="60" t="s">
        <v>181</v>
      </c>
      <c r="E117" s="61" t="s">
        <v>94</v>
      </c>
      <c r="F117" s="86">
        <f>SUM(F118)</f>
        <v>254450</v>
      </c>
      <c r="G117" s="86">
        <f t="shared" si="29"/>
        <v>12840</v>
      </c>
      <c r="H117" s="86">
        <f t="shared" si="29"/>
        <v>0</v>
      </c>
      <c r="I117" s="86">
        <f t="shared" si="29"/>
        <v>0</v>
      </c>
      <c r="J117" s="86">
        <f t="shared" si="29"/>
        <v>10682</v>
      </c>
      <c r="K117" s="86">
        <f t="shared" si="29"/>
        <v>0</v>
      </c>
      <c r="L117" s="86">
        <f t="shared" si="29"/>
        <v>0</v>
      </c>
      <c r="M117" s="86">
        <f t="shared" si="29"/>
        <v>-29661</v>
      </c>
      <c r="N117" s="86">
        <f t="shared" si="29"/>
        <v>0</v>
      </c>
      <c r="O117" s="86">
        <f t="shared" si="29"/>
        <v>2200</v>
      </c>
      <c r="P117" s="86">
        <f t="shared" si="29"/>
        <v>0</v>
      </c>
      <c r="Q117" s="51">
        <f>SUM(Q118:Q118)</f>
        <v>8352</v>
      </c>
      <c r="R117" s="86">
        <f>SUM(R118)</f>
        <v>8352</v>
      </c>
      <c r="S117" s="53">
        <f>ROUND((R117/Q117)*100,2)</f>
        <v>100</v>
      </c>
      <c r="T117" s="52">
        <f>SUM(T118:T118)</f>
        <v>74994</v>
      </c>
      <c r="U117" s="87">
        <f>SUM(U118)</f>
        <v>74994</v>
      </c>
      <c r="V117" s="53">
        <f>ROUND((U117/T117)*100,2)</f>
        <v>100</v>
      </c>
      <c r="W117" s="64"/>
      <c r="X117" s="64"/>
      <c r="Y117" s="64"/>
      <c r="Z117" s="64"/>
      <c r="AA117" s="64"/>
      <c r="AB117" s="64"/>
    </row>
    <row r="118" spans="1:28" s="95" customFormat="1" ht="48.75">
      <c r="A118" s="99"/>
      <c r="B118" s="100"/>
      <c r="C118" s="100">
        <v>2010</v>
      </c>
      <c r="D118" s="110"/>
      <c r="E118" s="68" t="s">
        <v>283</v>
      </c>
      <c r="F118" s="111">
        <v>254450</v>
      </c>
      <c r="G118" s="111">
        <v>12840</v>
      </c>
      <c r="H118" s="111"/>
      <c r="I118" s="111"/>
      <c r="J118" s="111">
        <v>10682</v>
      </c>
      <c r="K118" s="111"/>
      <c r="L118" s="111"/>
      <c r="M118" s="111">
        <v>-29661</v>
      </c>
      <c r="N118" s="111"/>
      <c r="O118" s="111">
        <v>2200</v>
      </c>
      <c r="P118" s="111"/>
      <c r="Q118" s="205">
        <v>8352</v>
      </c>
      <c r="R118" s="111">
        <v>8352</v>
      </c>
      <c r="S118" s="185">
        <f>ROUND((R118/Q118)*100,2)</f>
        <v>100</v>
      </c>
      <c r="T118" s="70">
        <v>74994</v>
      </c>
      <c r="U118" s="85">
        <v>74994</v>
      </c>
      <c r="V118" s="185">
        <f>ROUND((U118/T118)*100,2)</f>
        <v>100</v>
      </c>
      <c r="W118" s="94"/>
      <c r="X118" s="94"/>
      <c r="Y118" s="94"/>
      <c r="Z118" s="94"/>
      <c r="AA118" s="94"/>
      <c r="AB118" s="94"/>
    </row>
    <row r="119" spans="1:28" s="3" customFormat="1" ht="11.25">
      <c r="A119" s="401" t="s">
        <v>187</v>
      </c>
      <c r="B119" s="402"/>
      <c r="C119" s="402"/>
      <c r="D119" s="402"/>
      <c r="E119" s="403"/>
      <c r="F119" s="140" t="e">
        <f>SUM(F102,F105,F110,#REF!,#REF!)</f>
        <v>#REF!</v>
      </c>
      <c r="G119" s="140" t="e">
        <f>SUM(G102,G105,G110,#REF!,#REF!)</f>
        <v>#REF!</v>
      </c>
      <c r="H119" s="140" t="e">
        <f>SUM(H102,H105,H110,#REF!,#REF!)</f>
        <v>#REF!</v>
      </c>
      <c r="I119" s="140" t="e">
        <f>SUM(I102,I105,I110,#REF!,#REF!)</f>
        <v>#REF!</v>
      </c>
      <c r="J119" s="140" t="e">
        <f>SUM(J102,J105,J110,#REF!,#REF!)</f>
        <v>#REF!</v>
      </c>
      <c r="K119" s="140" t="e">
        <f>SUM(K102,K105,K110,#REF!,#REF!)</f>
        <v>#REF!</v>
      </c>
      <c r="L119" s="140" t="e">
        <f>SUM(L102,L105,L110,#REF!,#REF!)</f>
        <v>#REF!</v>
      </c>
      <c r="M119" s="140" t="e">
        <f>SUM(M102,M105,M110,#REF!,#REF!)</f>
        <v>#REF!</v>
      </c>
      <c r="N119" s="140" t="e">
        <f>SUM(N102,N105,N110,#REF!,#REF!)</f>
        <v>#REF!</v>
      </c>
      <c r="O119" s="140" t="e">
        <f>SUM(O102,O105,O110,#REF!,#REF!)</f>
        <v>#REF!</v>
      </c>
      <c r="P119" s="140" t="e">
        <f>SUM(P102,P105,P110,#REF!,#REF!)</f>
        <v>#REF!</v>
      </c>
      <c r="Q119" s="140">
        <f>SUM(Q99,Q102,Q105,Q110)</f>
        <v>1973173</v>
      </c>
      <c r="R119" s="140">
        <f>SUM(R99,R102,R105,R110)</f>
        <v>1967751.8299999998</v>
      </c>
      <c r="S119" s="53">
        <f t="shared" si="23"/>
        <v>99.73</v>
      </c>
      <c r="T119" s="141" t="e">
        <f>SUM(T102,T105,T110,#REF!)</f>
        <v>#REF!</v>
      </c>
      <c r="U119" s="141" t="e">
        <f>SUM(U102,U105,U110,#REF!)</f>
        <v>#REF!</v>
      </c>
      <c r="V119" s="126" t="e">
        <f t="shared" si="24"/>
        <v>#REF!</v>
      </c>
      <c r="W119" s="6"/>
      <c r="X119" s="6"/>
      <c r="Y119" s="6"/>
      <c r="Z119" s="6"/>
      <c r="AA119" s="6"/>
      <c r="AB119" s="6"/>
    </row>
    <row r="120" spans="1:28" s="3" customFormat="1" ht="28.5" customHeight="1" hidden="1">
      <c r="A120" s="395" t="s">
        <v>217</v>
      </c>
      <c r="B120" s="396"/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7"/>
      <c r="S120" s="126"/>
      <c r="T120" s="125"/>
      <c r="U120" s="125"/>
      <c r="V120" s="6"/>
      <c r="W120" s="6"/>
      <c r="X120" s="6"/>
      <c r="Y120" s="6"/>
      <c r="Z120" s="6"/>
      <c r="AA120" s="6"/>
      <c r="AB120" s="6"/>
    </row>
    <row r="121" spans="1:28" s="57" customFormat="1" ht="20.25" customHeight="1" hidden="1">
      <c r="A121" s="47">
        <v>921</v>
      </c>
      <c r="B121" s="48"/>
      <c r="C121" s="48"/>
      <c r="D121" s="49"/>
      <c r="E121" s="50" t="s">
        <v>82</v>
      </c>
      <c r="F121" s="101" t="e">
        <f>SUM(#REF!,#REF!,F122)</f>
        <v>#REF!</v>
      </c>
      <c r="G121" s="101" t="e">
        <f>SUM(#REF!,#REF!,G122)</f>
        <v>#REF!</v>
      </c>
      <c r="H121" s="101" t="e">
        <f>SUM(#REF!,#REF!,H122)</f>
        <v>#REF!</v>
      </c>
      <c r="I121" s="101" t="e">
        <f>SUM(#REF!,#REF!,I122)</f>
        <v>#REF!</v>
      </c>
      <c r="J121" s="101" t="e">
        <f>SUM(#REF!,#REF!,J122)</f>
        <v>#REF!</v>
      </c>
      <c r="K121" s="101" t="e">
        <f>SUM(#REF!,#REF!,K122)</f>
        <v>#REF!</v>
      </c>
      <c r="L121" s="101" t="e">
        <f>SUM(#REF!,#REF!,L122)</f>
        <v>#REF!</v>
      </c>
      <c r="M121" s="101" t="e">
        <f>SUM(#REF!,#REF!,M122)</f>
        <v>#REF!</v>
      </c>
      <c r="N121" s="101" t="e">
        <f>SUM(#REF!,#REF!,N122)</f>
        <v>#REF!</v>
      </c>
      <c r="O121" s="101" t="e">
        <f>SUM(#REF!,#REF!,O122)</f>
        <v>#REF!</v>
      </c>
      <c r="P121" s="101" t="e">
        <f>SUM(#REF!,#REF!,P122)</f>
        <v>#REF!</v>
      </c>
      <c r="Q121" s="51">
        <f>SUM(Q122)</f>
        <v>0</v>
      </c>
      <c r="R121" s="51">
        <f>SUM(R122)</f>
        <v>0</v>
      </c>
      <c r="S121" s="53" t="e">
        <f>ROUND((R121/Q121)*100,2)</f>
        <v>#DIV/0!</v>
      </c>
      <c r="T121" s="63"/>
      <c r="U121" s="54"/>
      <c r="V121" s="56"/>
      <c r="W121" s="56"/>
      <c r="X121" s="56"/>
      <c r="Y121" s="56"/>
      <c r="Z121" s="56"/>
      <c r="AA121" s="56"/>
      <c r="AB121" s="56"/>
    </row>
    <row r="122" spans="1:28" s="65" customFormat="1" ht="12" customHeight="1" hidden="1">
      <c r="A122" s="58"/>
      <c r="B122" s="59">
        <v>92116</v>
      </c>
      <c r="C122" s="59"/>
      <c r="D122" s="60" t="s">
        <v>181</v>
      </c>
      <c r="E122" s="61" t="s">
        <v>85</v>
      </c>
      <c r="F122" s="98">
        <f aca="true" t="shared" si="30" ref="F122:P122">SUM(F123)</f>
        <v>16251</v>
      </c>
      <c r="G122" s="98">
        <f t="shared" si="30"/>
        <v>0</v>
      </c>
      <c r="H122" s="98">
        <f t="shared" si="30"/>
        <v>0</v>
      </c>
      <c r="I122" s="98">
        <f t="shared" si="30"/>
        <v>0</v>
      </c>
      <c r="J122" s="98">
        <f t="shared" si="30"/>
        <v>6321</v>
      </c>
      <c r="K122" s="98">
        <f t="shared" si="30"/>
        <v>0</v>
      </c>
      <c r="L122" s="98">
        <f t="shared" si="30"/>
        <v>0</v>
      </c>
      <c r="M122" s="98">
        <f t="shared" si="30"/>
        <v>0</v>
      </c>
      <c r="N122" s="98">
        <f t="shared" si="30"/>
        <v>139</v>
      </c>
      <c r="O122" s="98">
        <f t="shared" si="30"/>
        <v>0</v>
      </c>
      <c r="P122" s="98">
        <f t="shared" si="30"/>
        <v>0</v>
      </c>
      <c r="Q122" s="51">
        <f>SUM(Q123:Q123)</f>
        <v>0</v>
      </c>
      <c r="R122" s="51">
        <f>SUM(R123:R123)</f>
        <v>0</v>
      </c>
      <c r="S122" s="53" t="e">
        <f>ROUND((R122/Q122)*100,2)</f>
        <v>#DIV/0!</v>
      </c>
      <c r="T122" s="63"/>
      <c r="U122" s="54"/>
      <c r="V122" s="64"/>
      <c r="W122" s="64"/>
      <c r="X122" s="64"/>
      <c r="Y122" s="64"/>
      <c r="Z122" s="64"/>
      <c r="AA122" s="64"/>
      <c r="AB122" s="64"/>
    </row>
    <row r="123" spans="1:28" s="72" customFormat="1" ht="42.75" customHeight="1" hidden="1">
      <c r="A123" s="58"/>
      <c r="B123" s="66"/>
      <c r="C123" s="66">
        <v>2020</v>
      </c>
      <c r="D123" s="67"/>
      <c r="E123" s="68" t="s">
        <v>49</v>
      </c>
      <c r="F123" s="102">
        <v>16251</v>
      </c>
      <c r="G123" s="102"/>
      <c r="H123" s="102"/>
      <c r="I123" s="102"/>
      <c r="J123" s="102">
        <v>6321</v>
      </c>
      <c r="K123" s="102"/>
      <c r="L123" s="102"/>
      <c r="M123" s="102"/>
      <c r="N123" s="102">
        <v>139</v>
      </c>
      <c r="O123" s="102"/>
      <c r="P123" s="102"/>
      <c r="Q123" s="203">
        <v>0</v>
      </c>
      <c r="R123" s="203">
        <v>0</v>
      </c>
      <c r="S123" s="185" t="e">
        <f>ROUND((R123/Q123)*100,2)</f>
        <v>#DIV/0!</v>
      </c>
      <c r="T123" s="63"/>
      <c r="U123" s="54"/>
      <c r="V123" s="71"/>
      <c r="W123" s="71"/>
      <c r="X123" s="71"/>
      <c r="Y123" s="71"/>
      <c r="Z123" s="71"/>
      <c r="AA123" s="71"/>
      <c r="AB123" s="71"/>
    </row>
    <row r="124" spans="1:28" s="3" customFormat="1" ht="26.25" customHeight="1" hidden="1">
      <c r="A124" s="385" t="s">
        <v>265</v>
      </c>
      <c r="B124" s="404"/>
      <c r="C124" s="404"/>
      <c r="D124" s="404"/>
      <c r="E124" s="405"/>
      <c r="F124" s="138" t="e">
        <f>SUM(#REF!,#REF!,F107,#REF!,#REF!)</f>
        <v>#REF!</v>
      </c>
      <c r="G124" s="138" t="e">
        <f>SUM(#REF!,#REF!,G107,#REF!,#REF!)</f>
        <v>#REF!</v>
      </c>
      <c r="H124" s="138" t="e">
        <f>SUM(#REF!,#REF!,H107,#REF!,#REF!)</f>
        <v>#REF!</v>
      </c>
      <c r="I124" s="138" t="e">
        <f>SUM(#REF!,#REF!,I107,#REF!,#REF!)</f>
        <v>#REF!</v>
      </c>
      <c r="J124" s="138" t="e">
        <f>SUM(#REF!,#REF!,J107,#REF!,#REF!)</f>
        <v>#REF!</v>
      </c>
      <c r="K124" s="138" t="e">
        <f>SUM(#REF!,#REF!,K107,#REF!,#REF!)</f>
        <v>#REF!</v>
      </c>
      <c r="L124" s="138" t="e">
        <f>SUM(#REF!,#REF!,L107,#REF!,#REF!)</f>
        <v>#REF!</v>
      </c>
      <c r="M124" s="138" t="e">
        <f>SUM(#REF!,#REF!,M107,#REF!,#REF!)</f>
        <v>#REF!</v>
      </c>
      <c r="N124" s="138" t="e">
        <f>SUM(#REF!,#REF!,N107,#REF!,#REF!)</f>
        <v>#REF!</v>
      </c>
      <c r="O124" s="138" t="e">
        <f>SUM(#REF!,#REF!,O107,#REF!,#REF!)</f>
        <v>#REF!</v>
      </c>
      <c r="P124" s="138" t="e">
        <f>SUM(#REF!,#REF!,P107,#REF!,#REF!)</f>
        <v>#REF!</v>
      </c>
      <c r="Q124" s="138">
        <f>SUM(Q121)</f>
        <v>0</v>
      </c>
      <c r="R124" s="138">
        <f>SUM(R121)</f>
        <v>0</v>
      </c>
      <c r="S124" s="126" t="e">
        <f>ROUND((R124/Q124)*100,2)</f>
        <v>#DIV/0!</v>
      </c>
      <c r="T124" s="139"/>
      <c r="U124" s="125"/>
      <c r="V124" s="6"/>
      <c r="W124" s="6"/>
      <c r="X124" s="6"/>
      <c r="Y124" s="6"/>
      <c r="Z124" s="6"/>
      <c r="AA124" s="6"/>
      <c r="AB124" s="6"/>
    </row>
    <row r="125" spans="1:28" s="3" customFormat="1" ht="11.25">
      <c r="A125" s="33" t="s">
        <v>33</v>
      </c>
      <c r="B125" s="151"/>
      <c r="C125" s="180"/>
      <c r="D125" s="152"/>
      <c r="E125" s="15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04"/>
      <c r="R125" s="1"/>
      <c r="S125" s="126"/>
      <c r="T125" s="125"/>
      <c r="U125" s="125"/>
      <c r="V125" s="6"/>
      <c r="W125" s="6"/>
      <c r="X125" s="6"/>
      <c r="Y125" s="6"/>
      <c r="Z125" s="6"/>
      <c r="AA125" s="6"/>
      <c r="AB125" s="6"/>
    </row>
    <row r="126" spans="1:28" s="57" customFormat="1" ht="9.75">
      <c r="A126" s="47">
        <v>600</v>
      </c>
      <c r="B126" s="48"/>
      <c r="C126" s="48"/>
      <c r="D126" s="49"/>
      <c r="E126" s="50" t="s">
        <v>58</v>
      </c>
      <c r="F126" s="101" t="e">
        <f>SUM(#REF!,#REF!,F127)</f>
        <v>#REF!</v>
      </c>
      <c r="G126" s="101" t="e">
        <f>SUM(#REF!,#REF!,G127)</f>
        <v>#REF!</v>
      </c>
      <c r="H126" s="101" t="e">
        <f>SUM(#REF!,#REF!,H127)</f>
        <v>#REF!</v>
      </c>
      <c r="I126" s="101" t="e">
        <f>SUM(#REF!,#REF!,I127)</f>
        <v>#REF!</v>
      </c>
      <c r="J126" s="101" t="e">
        <f>SUM(#REF!,#REF!,J127)</f>
        <v>#REF!</v>
      </c>
      <c r="K126" s="101" t="e">
        <f>SUM(#REF!,#REF!,K127)</f>
        <v>#REF!</v>
      </c>
      <c r="L126" s="101" t="e">
        <f>SUM(#REF!,#REF!,L127)</f>
        <v>#REF!</v>
      </c>
      <c r="M126" s="101" t="e">
        <f>SUM(#REF!,#REF!,M127)</f>
        <v>#REF!</v>
      </c>
      <c r="N126" s="101" t="e">
        <f>SUM(#REF!,#REF!,N127)</f>
        <v>#REF!</v>
      </c>
      <c r="O126" s="101" t="e">
        <f>SUM(#REF!,#REF!,O127)</f>
        <v>#REF!</v>
      </c>
      <c r="P126" s="101" t="e">
        <f>SUM(#REF!,#REF!,P127)</f>
        <v>#REF!</v>
      </c>
      <c r="Q126" s="51">
        <f>SUM(Q129)</f>
        <v>76039</v>
      </c>
      <c r="R126" s="51">
        <f>SUM(R129)</f>
        <v>76039.09</v>
      </c>
      <c r="S126" s="53">
        <f aca="true" t="shared" si="31" ref="S126:S154">ROUND((R126/Q126)*100,2)</f>
        <v>100</v>
      </c>
      <c r="T126" s="63"/>
      <c r="U126" s="54"/>
      <c r="V126" s="56"/>
      <c r="W126" s="56"/>
      <c r="X126" s="56"/>
      <c r="Y126" s="56"/>
      <c r="Z126" s="56"/>
      <c r="AA126" s="56"/>
      <c r="AB126" s="56"/>
    </row>
    <row r="127" spans="1:28" s="65" customFormat="1" ht="9.75" customHeight="1" hidden="1">
      <c r="A127" s="58"/>
      <c r="B127" s="59">
        <v>60078</v>
      </c>
      <c r="C127" s="59"/>
      <c r="D127" s="60" t="s">
        <v>181</v>
      </c>
      <c r="E127" s="61" t="s">
        <v>94</v>
      </c>
      <c r="F127" s="98">
        <f aca="true" t="shared" si="32" ref="F127:P127">SUM(F128)</f>
        <v>16251</v>
      </c>
      <c r="G127" s="98">
        <f t="shared" si="32"/>
        <v>0</v>
      </c>
      <c r="H127" s="98">
        <f t="shared" si="32"/>
        <v>0</v>
      </c>
      <c r="I127" s="98">
        <f t="shared" si="32"/>
        <v>0</v>
      </c>
      <c r="J127" s="98">
        <f t="shared" si="32"/>
        <v>6321</v>
      </c>
      <c r="K127" s="98">
        <f t="shared" si="32"/>
        <v>0</v>
      </c>
      <c r="L127" s="98">
        <f t="shared" si="32"/>
        <v>0</v>
      </c>
      <c r="M127" s="98">
        <f t="shared" si="32"/>
        <v>0</v>
      </c>
      <c r="N127" s="98">
        <f t="shared" si="32"/>
        <v>139</v>
      </c>
      <c r="O127" s="98">
        <f t="shared" si="32"/>
        <v>0</v>
      </c>
      <c r="P127" s="98">
        <f t="shared" si="32"/>
        <v>0</v>
      </c>
      <c r="Q127" s="51">
        <f>SUM(Q128:Q128)</f>
        <v>0</v>
      </c>
      <c r="R127" s="51">
        <f>SUM(R128:R128)</f>
        <v>0</v>
      </c>
      <c r="S127" s="53" t="e">
        <f t="shared" si="31"/>
        <v>#DIV/0!</v>
      </c>
      <c r="T127" s="63"/>
      <c r="U127" s="54"/>
      <c r="V127" s="64"/>
      <c r="W127" s="64"/>
      <c r="X127" s="64"/>
      <c r="Y127" s="64"/>
      <c r="Z127" s="64"/>
      <c r="AA127" s="64"/>
      <c r="AB127" s="64"/>
    </row>
    <row r="128" spans="1:28" s="72" customFormat="1" ht="29.25" hidden="1">
      <c r="A128" s="58"/>
      <c r="B128" s="66"/>
      <c r="C128" s="66">
        <v>2030</v>
      </c>
      <c r="D128" s="67"/>
      <c r="E128" s="68" t="s">
        <v>47</v>
      </c>
      <c r="F128" s="102">
        <v>16251</v>
      </c>
      <c r="G128" s="102"/>
      <c r="H128" s="102"/>
      <c r="I128" s="102"/>
      <c r="J128" s="102">
        <v>6321</v>
      </c>
      <c r="K128" s="102"/>
      <c r="L128" s="102"/>
      <c r="M128" s="102"/>
      <c r="N128" s="102">
        <v>139</v>
      </c>
      <c r="O128" s="102"/>
      <c r="P128" s="102"/>
      <c r="Q128" s="203">
        <v>0</v>
      </c>
      <c r="R128" s="203">
        <v>0</v>
      </c>
      <c r="S128" s="53" t="e">
        <f t="shared" si="31"/>
        <v>#DIV/0!</v>
      </c>
      <c r="T128" s="63"/>
      <c r="U128" s="54"/>
      <c r="V128" s="71"/>
      <c r="W128" s="71"/>
      <c r="X128" s="71"/>
      <c r="Y128" s="71"/>
      <c r="Z128" s="71"/>
      <c r="AA128" s="71"/>
      <c r="AB128" s="71"/>
    </row>
    <row r="129" spans="1:28" s="72" customFormat="1" ht="9.75">
      <c r="A129" s="58"/>
      <c r="B129" s="59">
        <v>60016</v>
      </c>
      <c r="C129" s="66"/>
      <c r="D129" s="67"/>
      <c r="E129" s="61" t="s">
        <v>59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5">
        <f>SUM(Q130)</f>
        <v>76039</v>
      </c>
      <c r="R129" s="5">
        <f>SUM(R130)</f>
        <v>76039.09</v>
      </c>
      <c r="S129" s="53">
        <f t="shared" si="31"/>
        <v>100</v>
      </c>
      <c r="T129" s="63"/>
      <c r="U129" s="54"/>
      <c r="V129" s="71"/>
      <c r="W129" s="71"/>
      <c r="X129" s="71"/>
      <c r="Y129" s="71"/>
      <c r="Z129" s="71"/>
      <c r="AA129" s="71"/>
      <c r="AB129" s="71"/>
    </row>
    <row r="130" spans="1:28" s="72" customFormat="1" ht="39">
      <c r="A130" s="58"/>
      <c r="B130" s="66"/>
      <c r="C130" s="66">
        <v>6339</v>
      </c>
      <c r="D130" s="67"/>
      <c r="E130" s="68" t="s">
        <v>32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203">
        <v>76039</v>
      </c>
      <c r="R130" s="203">
        <v>76039.09</v>
      </c>
      <c r="S130" s="53">
        <f t="shared" si="31"/>
        <v>100</v>
      </c>
      <c r="T130" s="63"/>
      <c r="U130" s="54"/>
      <c r="V130" s="71"/>
      <c r="W130" s="71"/>
      <c r="X130" s="71"/>
      <c r="Y130" s="71"/>
      <c r="Z130" s="71"/>
      <c r="AA130" s="71"/>
      <c r="AB130" s="71"/>
    </row>
    <row r="131" spans="1:28" s="57" customFormat="1" ht="9.75">
      <c r="A131" s="47">
        <v>801</v>
      </c>
      <c r="B131" s="48"/>
      <c r="C131" s="48"/>
      <c r="D131" s="49"/>
      <c r="E131" s="50" t="s">
        <v>70</v>
      </c>
      <c r="F131" s="101" t="e">
        <f>SUM(#REF!,#REF!,F132)</f>
        <v>#REF!</v>
      </c>
      <c r="G131" s="101" t="e">
        <f>SUM(#REF!,#REF!,G132)</f>
        <v>#REF!</v>
      </c>
      <c r="H131" s="101" t="e">
        <f>SUM(#REF!,#REF!,H132)</f>
        <v>#REF!</v>
      </c>
      <c r="I131" s="101" t="e">
        <f>SUM(#REF!,#REF!,I132)</f>
        <v>#REF!</v>
      </c>
      <c r="J131" s="101" t="e">
        <f>SUM(#REF!,#REF!,J132)</f>
        <v>#REF!</v>
      </c>
      <c r="K131" s="101" t="e">
        <f>SUM(#REF!,#REF!,K132)</f>
        <v>#REF!</v>
      </c>
      <c r="L131" s="101" t="e">
        <f>SUM(#REF!,#REF!,L132)</f>
        <v>#REF!</v>
      </c>
      <c r="M131" s="101" t="e">
        <f>SUM(#REF!,#REF!,M132)</f>
        <v>#REF!</v>
      </c>
      <c r="N131" s="101" t="e">
        <f>SUM(#REF!,#REF!,N132)</f>
        <v>#REF!</v>
      </c>
      <c r="O131" s="101" t="e">
        <f>SUM(#REF!,#REF!,O132)</f>
        <v>#REF!</v>
      </c>
      <c r="P131" s="101" t="e">
        <f>SUM(#REF!,#REF!,P132)</f>
        <v>#REF!</v>
      </c>
      <c r="Q131" s="51">
        <f>SUM(Q132,Q135,Q138,Q140,Q142)</f>
        <v>37460</v>
      </c>
      <c r="R131" s="51">
        <f>SUM(R132,R135,R138,R140,R142)</f>
        <v>32434.44</v>
      </c>
      <c r="S131" s="53">
        <f t="shared" si="31"/>
        <v>86.58</v>
      </c>
      <c r="T131" s="63"/>
      <c r="U131" s="54"/>
      <c r="V131" s="56"/>
      <c r="W131" s="56"/>
      <c r="X131" s="56"/>
      <c r="Y131" s="56"/>
      <c r="Z131" s="56"/>
      <c r="AA131" s="56"/>
      <c r="AB131" s="56"/>
    </row>
    <row r="132" spans="1:28" s="65" customFormat="1" ht="9">
      <c r="A132" s="58"/>
      <c r="B132" s="59">
        <v>80101</v>
      </c>
      <c r="C132" s="59"/>
      <c r="D132" s="60" t="s">
        <v>181</v>
      </c>
      <c r="E132" s="61" t="s">
        <v>71</v>
      </c>
      <c r="F132" s="98">
        <f aca="true" t="shared" si="33" ref="F132:P132">SUM(F133)</f>
        <v>16251</v>
      </c>
      <c r="G132" s="98">
        <f t="shared" si="33"/>
        <v>0</v>
      </c>
      <c r="H132" s="98">
        <f t="shared" si="33"/>
        <v>0</v>
      </c>
      <c r="I132" s="98">
        <f t="shared" si="33"/>
        <v>0</v>
      </c>
      <c r="J132" s="98">
        <f t="shared" si="33"/>
        <v>6321</v>
      </c>
      <c r="K132" s="98">
        <f t="shared" si="33"/>
        <v>0</v>
      </c>
      <c r="L132" s="98">
        <f t="shared" si="33"/>
        <v>0</v>
      </c>
      <c r="M132" s="98">
        <f t="shared" si="33"/>
        <v>0</v>
      </c>
      <c r="N132" s="98">
        <f t="shared" si="33"/>
        <v>139</v>
      </c>
      <c r="O132" s="98">
        <f t="shared" si="33"/>
        <v>0</v>
      </c>
      <c r="P132" s="98">
        <f t="shared" si="33"/>
        <v>0</v>
      </c>
      <c r="Q132" s="51">
        <f>SUM(Q133:Q134)</f>
        <v>11381</v>
      </c>
      <c r="R132" s="51">
        <f>SUM(R133:R134)</f>
        <v>6356.46</v>
      </c>
      <c r="S132" s="53">
        <f t="shared" si="31"/>
        <v>55.85</v>
      </c>
      <c r="T132" s="63"/>
      <c r="U132" s="54"/>
      <c r="V132" s="64"/>
      <c r="W132" s="64"/>
      <c r="X132" s="64"/>
      <c r="Y132" s="64"/>
      <c r="Z132" s="64"/>
      <c r="AA132" s="64"/>
      <c r="AB132" s="64"/>
    </row>
    <row r="133" spans="1:28" s="72" customFormat="1" ht="29.25">
      <c r="A133" s="58"/>
      <c r="B133" s="66"/>
      <c r="C133" s="66">
        <v>2030</v>
      </c>
      <c r="D133" s="67"/>
      <c r="E133" s="68" t="s">
        <v>286</v>
      </c>
      <c r="F133" s="102">
        <v>16251</v>
      </c>
      <c r="G133" s="102"/>
      <c r="H133" s="102"/>
      <c r="I133" s="102"/>
      <c r="J133" s="102">
        <v>6321</v>
      </c>
      <c r="K133" s="102"/>
      <c r="L133" s="102"/>
      <c r="M133" s="102"/>
      <c r="N133" s="102">
        <v>139</v>
      </c>
      <c r="O133" s="102"/>
      <c r="P133" s="102"/>
      <c r="Q133" s="203">
        <v>11381</v>
      </c>
      <c r="R133" s="203">
        <v>6356.46</v>
      </c>
      <c r="S133" s="185">
        <f t="shared" si="31"/>
        <v>55.85</v>
      </c>
      <c r="T133" s="63"/>
      <c r="U133" s="54"/>
      <c r="V133" s="71"/>
      <c r="W133" s="71"/>
      <c r="X133" s="71"/>
      <c r="Y133" s="71"/>
      <c r="Z133" s="71"/>
      <c r="AA133" s="71"/>
      <c r="AB133" s="71"/>
    </row>
    <row r="134" spans="1:28" s="72" customFormat="1" ht="29.25" hidden="1">
      <c r="A134" s="58"/>
      <c r="B134" s="66"/>
      <c r="C134" s="66">
        <v>2033</v>
      </c>
      <c r="D134" s="67"/>
      <c r="E134" s="68" t="s">
        <v>47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203">
        <v>0</v>
      </c>
      <c r="R134" s="203">
        <v>0</v>
      </c>
      <c r="S134" s="185" t="e">
        <f t="shared" si="31"/>
        <v>#DIV/0!</v>
      </c>
      <c r="T134" s="63"/>
      <c r="U134" s="54"/>
      <c r="V134" s="71"/>
      <c r="W134" s="71"/>
      <c r="X134" s="71"/>
      <c r="Y134" s="71"/>
      <c r="Z134" s="71"/>
      <c r="AA134" s="71"/>
      <c r="AB134" s="71"/>
    </row>
    <row r="135" spans="1:28" s="65" customFormat="1" ht="9" hidden="1">
      <c r="A135" s="58"/>
      <c r="B135" s="59">
        <v>80110</v>
      </c>
      <c r="C135" s="59"/>
      <c r="D135" s="60" t="s">
        <v>181</v>
      </c>
      <c r="E135" s="61" t="s">
        <v>207</v>
      </c>
      <c r="F135" s="98">
        <f aca="true" t="shared" si="34" ref="F135:P135">SUM(F136)</f>
        <v>16251</v>
      </c>
      <c r="G135" s="98">
        <f t="shared" si="34"/>
        <v>0</v>
      </c>
      <c r="H135" s="98">
        <f t="shared" si="34"/>
        <v>0</v>
      </c>
      <c r="I135" s="98">
        <f t="shared" si="34"/>
        <v>0</v>
      </c>
      <c r="J135" s="98">
        <f t="shared" si="34"/>
        <v>6321</v>
      </c>
      <c r="K135" s="98">
        <f t="shared" si="34"/>
        <v>0</v>
      </c>
      <c r="L135" s="98">
        <f t="shared" si="34"/>
        <v>0</v>
      </c>
      <c r="M135" s="98">
        <f t="shared" si="34"/>
        <v>0</v>
      </c>
      <c r="N135" s="98">
        <f t="shared" si="34"/>
        <v>139</v>
      </c>
      <c r="O135" s="98">
        <f t="shared" si="34"/>
        <v>0</v>
      </c>
      <c r="P135" s="98">
        <f t="shared" si="34"/>
        <v>0</v>
      </c>
      <c r="Q135" s="51">
        <f>SUM(Q136:Q137)</f>
        <v>0</v>
      </c>
      <c r="R135" s="51">
        <f>SUM(R136:R137)</f>
        <v>0</v>
      </c>
      <c r="S135" s="53" t="e">
        <f t="shared" si="31"/>
        <v>#DIV/0!</v>
      </c>
      <c r="T135" s="63"/>
      <c r="U135" s="54"/>
      <c r="V135" s="64"/>
      <c r="W135" s="64"/>
      <c r="X135" s="64"/>
      <c r="Y135" s="64"/>
      <c r="Z135" s="64"/>
      <c r="AA135" s="64"/>
      <c r="AB135" s="64"/>
    </row>
    <row r="136" spans="1:28" s="72" customFormat="1" ht="29.25" hidden="1">
      <c r="A136" s="58"/>
      <c r="B136" s="66"/>
      <c r="C136" s="66">
        <v>2030</v>
      </c>
      <c r="D136" s="67"/>
      <c r="E136" s="68" t="s">
        <v>47</v>
      </c>
      <c r="F136" s="102">
        <v>16251</v>
      </c>
      <c r="G136" s="102"/>
      <c r="H136" s="102"/>
      <c r="I136" s="102"/>
      <c r="J136" s="102">
        <v>6321</v>
      </c>
      <c r="K136" s="102"/>
      <c r="L136" s="102"/>
      <c r="M136" s="102"/>
      <c r="N136" s="102">
        <v>139</v>
      </c>
      <c r="O136" s="102"/>
      <c r="P136" s="102"/>
      <c r="Q136" s="203">
        <v>0</v>
      </c>
      <c r="R136" s="203">
        <v>0</v>
      </c>
      <c r="S136" s="185" t="e">
        <f t="shared" si="31"/>
        <v>#DIV/0!</v>
      </c>
      <c r="T136" s="63"/>
      <c r="U136" s="54"/>
      <c r="V136" s="71"/>
      <c r="W136" s="71"/>
      <c r="X136" s="71"/>
      <c r="Y136" s="71"/>
      <c r="Z136" s="71"/>
      <c r="AA136" s="71"/>
      <c r="AB136" s="71"/>
    </row>
    <row r="137" spans="1:28" s="72" customFormat="1" ht="39" hidden="1">
      <c r="A137" s="58"/>
      <c r="B137" s="66"/>
      <c r="C137" s="66">
        <v>6330</v>
      </c>
      <c r="D137" s="67"/>
      <c r="E137" s="68" t="s">
        <v>214</v>
      </c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203">
        <v>0</v>
      </c>
      <c r="R137" s="203">
        <v>0</v>
      </c>
      <c r="S137" s="185" t="e">
        <f t="shared" si="31"/>
        <v>#DIV/0!</v>
      </c>
      <c r="T137" s="63"/>
      <c r="U137" s="54"/>
      <c r="V137" s="71"/>
      <c r="W137" s="71"/>
      <c r="X137" s="71"/>
      <c r="Y137" s="71"/>
      <c r="Z137" s="71"/>
      <c r="AA137" s="71"/>
      <c r="AB137" s="71"/>
    </row>
    <row r="138" spans="1:28" s="65" customFormat="1" ht="18" hidden="1">
      <c r="A138" s="58"/>
      <c r="B138" s="59">
        <v>80146</v>
      </c>
      <c r="C138" s="59"/>
      <c r="D138" s="60" t="s">
        <v>181</v>
      </c>
      <c r="E138" s="61" t="s">
        <v>48</v>
      </c>
      <c r="F138" s="98" t="e">
        <f>SUM(#REF!)</f>
        <v>#REF!</v>
      </c>
      <c r="G138" s="98" t="e">
        <f>SUM(#REF!)</f>
        <v>#REF!</v>
      </c>
      <c r="H138" s="98" t="e">
        <f>SUM(#REF!)</f>
        <v>#REF!</v>
      </c>
      <c r="I138" s="98" t="e">
        <f>SUM(#REF!)</f>
        <v>#REF!</v>
      </c>
      <c r="J138" s="98" t="e">
        <f>SUM(#REF!)</f>
        <v>#REF!</v>
      </c>
      <c r="K138" s="98" t="e">
        <f>SUM(#REF!)</f>
        <v>#REF!</v>
      </c>
      <c r="L138" s="98" t="e">
        <f>SUM(#REF!)</f>
        <v>#REF!</v>
      </c>
      <c r="M138" s="98" t="e">
        <f>SUM(#REF!)</f>
        <v>#REF!</v>
      </c>
      <c r="N138" s="98" t="e">
        <f>SUM(#REF!)</f>
        <v>#REF!</v>
      </c>
      <c r="O138" s="98" t="e">
        <f>SUM(#REF!)</f>
        <v>#REF!</v>
      </c>
      <c r="P138" s="98" t="e">
        <f>SUM(#REF!)</f>
        <v>#REF!</v>
      </c>
      <c r="Q138" s="51">
        <f>SUM(Q139:Q139)</f>
        <v>0</v>
      </c>
      <c r="R138" s="51">
        <f>SUM(R139:R139)</f>
        <v>0</v>
      </c>
      <c r="S138" s="53" t="e">
        <f t="shared" si="31"/>
        <v>#DIV/0!</v>
      </c>
      <c r="T138" s="63"/>
      <c r="U138" s="54"/>
      <c r="V138" s="64"/>
      <c r="W138" s="64"/>
      <c r="X138" s="64"/>
      <c r="Y138" s="64"/>
      <c r="Z138" s="64"/>
      <c r="AA138" s="64"/>
      <c r="AB138" s="64"/>
    </row>
    <row r="139" spans="1:28" s="72" customFormat="1" ht="29.25" hidden="1">
      <c r="A139" s="58"/>
      <c r="B139" s="66"/>
      <c r="C139" s="66">
        <v>2033</v>
      </c>
      <c r="D139" s="67"/>
      <c r="E139" s="68" t="s">
        <v>47</v>
      </c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203">
        <v>0</v>
      </c>
      <c r="R139" s="203">
        <v>0</v>
      </c>
      <c r="S139" s="185" t="e">
        <f t="shared" si="31"/>
        <v>#DIV/0!</v>
      </c>
      <c r="T139" s="63"/>
      <c r="U139" s="54"/>
      <c r="V139" s="71"/>
      <c r="W139" s="71"/>
      <c r="X139" s="71"/>
      <c r="Y139" s="71"/>
      <c r="Z139" s="71"/>
      <c r="AA139" s="71"/>
      <c r="AB139" s="71"/>
    </row>
    <row r="140" spans="1:28" s="65" customFormat="1" ht="9" hidden="1">
      <c r="A140" s="58"/>
      <c r="B140" s="59">
        <v>80195</v>
      </c>
      <c r="C140" s="59"/>
      <c r="D140" s="60" t="s">
        <v>181</v>
      </c>
      <c r="E140" s="61" t="s">
        <v>55</v>
      </c>
      <c r="F140" s="98">
        <f aca="true" t="shared" si="35" ref="F140:P140">SUM(F141)</f>
        <v>16251</v>
      </c>
      <c r="G140" s="98">
        <f t="shared" si="35"/>
        <v>0</v>
      </c>
      <c r="H140" s="98">
        <f t="shared" si="35"/>
        <v>0</v>
      </c>
      <c r="I140" s="98">
        <f t="shared" si="35"/>
        <v>0</v>
      </c>
      <c r="J140" s="98">
        <f t="shared" si="35"/>
        <v>6321</v>
      </c>
      <c r="K140" s="98">
        <f t="shared" si="35"/>
        <v>0</v>
      </c>
      <c r="L140" s="98">
        <f t="shared" si="35"/>
        <v>0</v>
      </c>
      <c r="M140" s="98">
        <f t="shared" si="35"/>
        <v>0</v>
      </c>
      <c r="N140" s="98">
        <f t="shared" si="35"/>
        <v>139</v>
      </c>
      <c r="O140" s="98">
        <f t="shared" si="35"/>
        <v>0</v>
      </c>
      <c r="P140" s="98">
        <f t="shared" si="35"/>
        <v>0</v>
      </c>
      <c r="Q140" s="51">
        <f>SUM(Q141:Q141)</f>
        <v>0</v>
      </c>
      <c r="R140" s="51">
        <f>SUM(R141:R141)</f>
        <v>0</v>
      </c>
      <c r="S140" s="53" t="e">
        <f t="shared" si="31"/>
        <v>#DIV/0!</v>
      </c>
      <c r="T140" s="63"/>
      <c r="U140" s="54"/>
      <c r="V140" s="64"/>
      <c r="W140" s="64"/>
      <c r="X140" s="64"/>
      <c r="Y140" s="64"/>
      <c r="Z140" s="64"/>
      <c r="AA140" s="64"/>
      <c r="AB140" s="64"/>
    </row>
    <row r="141" spans="1:28" s="72" customFormat="1" ht="29.25" hidden="1">
      <c r="A141" s="58"/>
      <c r="B141" s="66"/>
      <c r="C141" s="66">
        <v>2030</v>
      </c>
      <c r="D141" s="67"/>
      <c r="E141" s="68" t="s">
        <v>47</v>
      </c>
      <c r="F141" s="102">
        <v>16251</v>
      </c>
      <c r="G141" s="102"/>
      <c r="H141" s="102"/>
      <c r="I141" s="102"/>
      <c r="J141" s="102">
        <v>6321</v>
      </c>
      <c r="K141" s="102"/>
      <c r="L141" s="102"/>
      <c r="M141" s="102"/>
      <c r="N141" s="102">
        <v>139</v>
      </c>
      <c r="O141" s="102"/>
      <c r="P141" s="102"/>
      <c r="Q141" s="203">
        <v>0</v>
      </c>
      <c r="R141" s="203">
        <v>0</v>
      </c>
      <c r="S141" s="185" t="e">
        <f t="shared" si="31"/>
        <v>#DIV/0!</v>
      </c>
      <c r="T141" s="63"/>
      <c r="U141" s="54"/>
      <c r="V141" s="71"/>
      <c r="W141" s="71"/>
      <c r="X141" s="71"/>
      <c r="Y141" s="71"/>
      <c r="Z141" s="71"/>
      <c r="AA141" s="71"/>
      <c r="AB141" s="71"/>
    </row>
    <row r="142" spans="1:28" s="65" customFormat="1" ht="9">
      <c r="A142" s="58"/>
      <c r="B142" s="59">
        <v>80195</v>
      </c>
      <c r="C142" s="59"/>
      <c r="D142" s="60" t="s">
        <v>181</v>
      </c>
      <c r="E142" s="61" t="s">
        <v>55</v>
      </c>
      <c r="F142" s="98">
        <f aca="true" t="shared" si="36" ref="F142:P142">SUM(F143)</f>
        <v>16251</v>
      </c>
      <c r="G142" s="98">
        <f t="shared" si="36"/>
        <v>0</v>
      </c>
      <c r="H142" s="98">
        <f t="shared" si="36"/>
        <v>0</v>
      </c>
      <c r="I142" s="98">
        <f t="shared" si="36"/>
        <v>0</v>
      </c>
      <c r="J142" s="98">
        <f t="shared" si="36"/>
        <v>6321</v>
      </c>
      <c r="K142" s="98">
        <f t="shared" si="36"/>
        <v>0</v>
      </c>
      <c r="L142" s="98">
        <f t="shared" si="36"/>
        <v>0</v>
      </c>
      <c r="M142" s="98">
        <f t="shared" si="36"/>
        <v>0</v>
      </c>
      <c r="N142" s="98">
        <f t="shared" si="36"/>
        <v>139</v>
      </c>
      <c r="O142" s="98">
        <f t="shared" si="36"/>
        <v>0</v>
      </c>
      <c r="P142" s="98">
        <f t="shared" si="36"/>
        <v>0</v>
      </c>
      <c r="Q142" s="51">
        <f>SUM(Q143)</f>
        <v>26079</v>
      </c>
      <c r="R142" s="51">
        <f>SUM(R143)</f>
        <v>26077.98</v>
      </c>
      <c r="S142" s="53">
        <f>ROUND((R142/Q142)*100,2)</f>
        <v>100</v>
      </c>
      <c r="T142" s="63"/>
      <c r="U142" s="54"/>
      <c r="V142" s="64"/>
      <c r="W142" s="64"/>
      <c r="X142" s="64"/>
      <c r="Y142" s="64"/>
      <c r="Z142" s="64"/>
      <c r="AA142" s="64"/>
      <c r="AB142" s="64"/>
    </row>
    <row r="143" spans="1:28" s="72" customFormat="1" ht="29.25">
      <c r="A143" s="58"/>
      <c r="B143" s="66"/>
      <c r="C143" s="66">
        <v>2030</v>
      </c>
      <c r="D143" s="67"/>
      <c r="E143" s="68" t="s">
        <v>286</v>
      </c>
      <c r="F143" s="102">
        <v>16251</v>
      </c>
      <c r="G143" s="102"/>
      <c r="H143" s="102"/>
      <c r="I143" s="102"/>
      <c r="J143" s="102">
        <v>6321</v>
      </c>
      <c r="K143" s="102"/>
      <c r="L143" s="102"/>
      <c r="M143" s="102"/>
      <c r="N143" s="102">
        <v>139</v>
      </c>
      <c r="O143" s="102"/>
      <c r="P143" s="102"/>
      <c r="Q143" s="203">
        <v>26079</v>
      </c>
      <c r="R143" s="203">
        <v>26077.98</v>
      </c>
      <c r="S143" s="185">
        <f>ROUND((R143/Q143)*100,2)</f>
        <v>100</v>
      </c>
      <c r="T143" s="63"/>
      <c r="U143" s="54"/>
      <c r="V143" s="71"/>
      <c r="W143" s="71"/>
      <c r="X143" s="71"/>
      <c r="Y143" s="71"/>
      <c r="Z143" s="71"/>
      <c r="AA143" s="71"/>
      <c r="AB143" s="71"/>
    </row>
    <row r="144" spans="1:28" s="57" customFormat="1" ht="9.75">
      <c r="A144" s="47">
        <v>852</v>
      </c>
      <c r="B144" s="48"/>
      <c r="C144" s="48"/>
      <c r="D144" s="49"/>
      <c r="E144" s="50" t="s">
        <v>198</v>
      </c>
      <c r="F144" s="101" t="e">
        <f>SUM(#REF!,#REF!,F145)</f>
        <v>#REF!</v>
      </c>
      <c r="G144" s="101" t="e">
        <f>SUM(#REF!,#REF!,G145)</f>
        <v>#REF!</v>
      </c>
      <c r="H144" s="101" t="e">
        <f>SUM(#REF!,#REF!,H145)</f>
        <v>#REF!</v>
      </c>
      <c r="I144" s="101" t="e">
        <f>SUM(#REF!,#REF!,I145)</f>
        <v>#REF!</v>
      </c>
      <c r="J144" s="101" t="e">
        <f>SUM(#REF!,#REF!,J145)</f>
        <v>#REF!</v>
      </c>
      <c r="K144" s="101" t="e">
        <f>SUM(#REF!,#REF!,K145)</f>
        <v>#REF!</v>
      </c>
      <c r="L144" s="101" t="e">
        <f>SUM(#REF!,#REF!,L145)</f>
        <v>#REF!</v>
      </c>
      <c r="M144" s="101" t="e">
        <f>SUM(#REF!,#REF!,M145)</f>
        <v>#REF!</v>
      </c>
      <c r="N144" s="101" t="e">
        <f>SUM(#REF!,#REF!,N145)</f>
        <v>#REF!</v>
      </c>
      <c r="O144" s="101" t="e">
        <f>SUM(#REF!,#REF!,O145)</f>
        <v>#REF!</v>
      </c>
      <c r="P144" s="101" t="e">
        <f>SUM(#REF!,#REF!,P145)</f>
        <v>#REF!</v>
      </c>
      <c r="Q144" s="51">
        <f>SUM(Q145,Q147,Q149)</f>
        <v>497702</v>
      </c>
      <c r="R144" s="51">
        <f>SUM(R145,R147,R149)</f>
        <v>497701.89</v>
      </c>
      <c r="S144" s="53">
        <f t="shared" si="31"/>
        <v>100</v>
      </c>
      <c r="T144" s="63"/>
      <c r="U144" s="54"/>
      <c r="V144" s="56"/>
      <c r="W144" s="56"/>
      <c r="X144" s="56"/>
      <c r="Y144" s="56"/>
      <c r="Z144" s="56"/>
      <c r="AA144" s="56"/>
      <c r="AB144" s="56"/>
    </row>
    <row r="145" spans="1:28" s="65" customFormat="1" ht="18">
      <c r="A145" s="58"/>
      <c r="B145" s="59">
        <v>85214</v>
      </c>
      <c r="C145" s="59"/>
      <c r="D145" s="60" t="s">
        <v>181</v>
      </c>
      <c r="E145" s="61" t="s">
        <v>285</v>
      </c>
      <c r="F145" s="98">
        <f aca="true" t="shared" si="37" ref="F145:P149">SUM(F146)</f>
        <v>16251</v>
      </c>
      <c r="G145" s="98">
        <f t="shared" si="37"/>
        <v>0</v>
      </c>
      <c r="H145" s="98">
        <f t="shared" si="37"/>
        <v>0</v>
      </c>
      <c r="I145" s="98">
        <f t="shared" si="37"/>
        <v>0</v>
      </c>
      <c r="J145" s="98">
        <f t="shared" si="37"/>
        <v>6321</v>
      </c>
      <c r="K145" s="98">
        <f t="shared" si="37"/>
        <v>0</v>
      </c>
      <c r="L145" s="98">
        <f t="shared" si="37"/>
        <v>0</v>
      </c>
      <c r="M145" s="98">
        <f t="shared" si="37"/>
        <v>0</v>
      </c>
      <c r="N145" s="98">
        <f t="shared" si="37"/>
        <v>139</v>
      </c>
      <c r="O145" s="98">
        <f t="shared" si="37"/>
        <v>0</v>
      </c>
      <c r="P145" s="98">
        <f t="shared" si="37"/>
        <v>0</v>
      </c>
      <c r="Q145" s="51">
        <f>SUM(Q146:Q146)</f>
        <v>105038</v>
      </c>
      <c r="R145" s="51">
        <f>SUM(R146:R146)</f>
        <v>105038</v>
      </c>
      <c r="S145" s="53">
        <f t="shared" si="31"/>
        <v>100</v>
      </c>
      <c r="T145" s="63"/>
      <c r="U145" s="54"/>
      <c r="V145" s="64"/>
      <c r="W145" s="64"/>
      <c r="X145" s="64"/>
      <c r="Y145" s="64"/>
      <c r="Z145" s="64"/>
      <c r="AA145" s="64"/>
      <c r="AB145" s="64"/>
    </row>
    <row r="146" spans="1:28" s="72" customFormat="1" ht="29.25">
      <c r="A146" s="58"/>
      <c r="B146" s="66"/>
      <c r="C146" s="66">
        <v>2030</v>
      </c>
      <c r="D146" s="67"/>
      <c r="E146" s="68" t="s">
        <v>286</v>
      </c>
      <c r="F146" s="102">
        <v>16251</v>
      </c>
      <c r="G146" s="102"/>
      <c r="H146" s="102"/>
      <c r="I146" s="102"/>
      <c r="J146" s="102">
        <v>6321</v>
      </c>
      <c r="K146" s="102"/>
      <c r="L146" s="102"/>
      <c r="M146" s="102"/>
      <c r="N146" s="102">
        <v>139</v>
      </c>
      <c r="O146" s="102"/>
      <c r="P146" s="102"/>
      <c r="Q146" s="203">
        <v>105038</v>
      </c>
      <c r="R146" s="203">
        <v>105038</v>
      </c>
      <c r="S146" s="185">
        <f t="shared" si="31"/>
        <v>100</v>
      </c>
      <c r="T146" s="63"/>
      <c r="U146" s="54"/>
      <c r="V146" s="71"/>
      <c r="W146" s="71"/>
      <c r="X146" s="71"/>
      <c r="Y146" s="71"/>
      <c r="Z146" s="71"/>
      <c r="AA146" s="71"/>
      <c r="AB146" s="71"/>
    </row>
    <row r="147" spans="1:28" s="65" customFormat="1" ht="9">
      <c r="A147" s="58"/>
      <c r="B147" s="59">
        <v>85219</v>
      </c>
      <c r="C147" s="59"/>
      <c r="D147" s="60" t="s">
        <v>181</v>
      </c>
      <c r="E147" s="61" t="s">
        <v>76</v>
      </c>
      <c r="F147" s="98">
        <f t="shared" si="37"/>
        <v>16251</v>
      </c>
      <c r="G147" s="98">
        <f t="shared" si="37"/>
        <v>0</v>
      </c>
      <c r="H147" s="98">
        <f t="shared" si="37"/>
        <v>0</v>
      </c>
      <c r="I147" s="98">
        <f t="shared" si="37"/>
        <v>0</v>
      </c>
      <c r="J147" s="98">
        <f t="shared" si="37"/>
        <v>6321</v>
      </c>
      <c r="K147" s="98">
        <f t="shared" si="37"/>
        <v>0</v>
      </c>
      <c r="L147" s="98">
        <f t="shared" si="37"/>
        <v>0</v>
      </c>
      <c r="M147" s="98">
        <f t="shared" si="37"/>
        <v>0</v>
      </c>
      <c r="N147" s="98">
        <f t="shared" si="37"/>
        <v>139</v>
      </c>
      <c r="O147" s="98">
        <f t="shared" si="37"/>
        <v>0</v>
      </c>
      <c r="P147" s="98">
        <f t="shared" si="37"/>
        <v>0</v>
      </c>
      <c r="Q147" s="51">
        <f>SUM(Q148:Q148)</f>
        <v>99264</v>
      </c>
      <c r="R147" s="51">
        <f>SUM(R148:R148)</f>
        <v>99263.9</v>
      </c>
      <c r="S147" s="53">
        <f>ROUND((R147/Q147)*100,2)</f>
        <v>100</v>
      </c>
      <c r="T147" s="63"/>
      <c r="U147" s="54"/>
      <c r="V147" s="64"/>
      <c r="W147" s="64"/>
      <c r="X147" s="64"/>
      <c r="Y147" s="64"/>
      <c r="Z147" s="64"/>
      <c r="AA147" s="64"/>
      <c r="AB147" s="64"/>
    </row>
    <row r="148" spans="1:28" s="72" customFormat="1" ht="29.25">
      <c r="A148" s="58"/>
      <c r="B148" s="66"/>
      <c r="C148" s="66">
        <v>2030</v>
      </c>
      <c r="D148" s="67"/>
      <c r="E148" s="68" t="s">
        <v>286</v>
      </c>
      <c r="F148" s="102">
        <v>16251</v>
      </c>
      <c r="G148" s="102"/>
      <c r="H148" s="102"/>
      <c r="I148" s="102"/>
      <c r="J148" s="102">
        <v>6321</v>
      </c>
      <c r="K148" s="102"/>
      <c r="L148" s="102"/>
      <c r="M148" s="102"/>
      <c r="N148" s="102">
        <v>139</v>
      </c>
      <c r="O148" s="102"/>
      <c r="P148" s="102"/>
      <c r="Q148" s="203">
        <v>99264</v>
      </c>
      <c r="R148" s="203">
        <v>99263.9</v>
      </c>
      <c r="S148" s="185">
        <f>ROUND((R148/Q148)*100,2)</f>
        <v>100</v>
      </c>
      <c r="T148" s="63"/>
      <c r="U148" s="54"/>
      <c r="V148" s="71"/>
      <c r="W148" s="71"/>
      <c r="X148" s="71"/>
      <c r="Y148" s="71"/>
      <c r="Z148" s="71"/>
      <c r="AA148" s="71"/>
      <c r="AB148" s="71"/>
    </row>
    <row r="149" spans="1:28" s="65" customFormat="1" ht="9">
      <c r="A149" s="58"/>
      <c r="B149" s="59">
        <v>85295</v>
      </c>
      <c r="C149" s="59"/>
      <c r="D149" s="60" t="s">
        <v>181</v>
      </c>
      <c r="E149" s="61" t="s">
        <v>55</v>
      </c>
      <c r="F149" s="98">
        <f t="shared" si="37"/>
        <v>16251</v>
      </c>
      <c r="G149" s="98">
        <f t="shared" si="37"/>
        <v>0</v>
      </c>
      <c r="H149" s="98">
        <f t="shared" si="37"/>
        <v>0</v>
      </c>
      <c r="I149" s="98">
        <f t="shared" si="37"/>
        <v>0</v>
      </c>
      <c r="J149" s="98">
        <f t="shared" si="37"/>
        <v>6321</v>
      </c>
      <c r="K149" s="98">
        <f t="shared" si="37"/>
        <v>0</v>
      </c>
      <c r="L149" s="98">
        <f t="shared" si="37"/>
        <v>0</v>
      </c>
      <c r="M149" s="98">
        <f t="shared" si="37"/>
        <v>0</v>
      </c>
      <c r="N149" s="98">
        <f t="shared" si="37"/>
        <v>139</v>
      </c>
      <c r="O149" s="98">
        <f t="shared" si="37"/>
        <v>0</v>
      </c>
      <c r="P149" s="98">
        <f t="shared" si="37"/>
        <v>0</v>
      </c>
      <c r="Q149" s="51">
        <f>SUM(Q150:Q150)</f>
        <v>293400</v>
      </c>
      <c r="R149" s="51">
        <f>SUM(R150:R150)</f>
        <v>293399.99</v>
      </c>
      <c r="S149" s="53">
        <f t="shared" si="31"/>
        <v>100</v>
      </c>
      <c r="T149" s="63"/>
      <c r="U149" s="54"/>
      <c r="V149" s="64"/>
      <c r="W149" s="64"/>
      <c r="X149" s="64"/>
      <c r="Y149" s="64"/>
      <c r="Z149" s="64"/>
      <c r="AA149" s="64"/>
      <c r="AB149" s="64"/>
    </row>
    <row r="150" spans="1:28" s="72" customFormat="1" ht="29.25">
      <c r="A150" s="58"/>
      <c r="B150" s="66"/>
      <c r="C150" s="66">
        <v>2030</v>
      </c>
      <c r="D150" s="67"/>
      <c r="E150" s="68" t="s">
        <v>286</v>
      </c>
      <c r="F150" s="102">
        <v>16251</v>
      </c>
      <c r="G150" s="102"/>
      <c r="H150" s="102"/>
      <c r="I150" s="102"/>
      <c r="J150" s="102">
        <v>6321</v>
      </c>
      <c r="K150" s="102"/>
      <c r="L150" s="102"/>
      <c r="M150" s="102"/>
      <c r="N150" s="102">
        <v>139</v>
      </c>
      <c r="O150" s="102"/>
      <c r="P150" s="102"/>
      <c r="Q150" s="203">
        <v>293400</v>
      </c>
      <c r="R150" s="203">
        <v>293399.99</v>
      </c>
      <c r="S150" s="185">
        <f t="shared" si="31"/>
        <v>100</v>
      </c>
      <c r="T150" s="63"/>
      <c r="U150" s="54"/>
      <c r="V150" s="71"/>
      <c r="W150" s="71"/>
      <c r="X150" s="71"/>
      <c r="Y150" s="71"/>
      <c r="Z150" s="71"/>
      <c r="AA150" s="71"/>
      <c r="AB150" s="71"/>
    </row>
    <row r="151" spans="1:28" s="72" customFormat="1" ht="9.75">
      <c r="A151" s="58">
        <v>854</v>
      </c>
      <c r="B151" s="66"/>
      <c r="C151" s="66"/>
      <c r="D151" s="67"/>
      <c r="E151" s="104" t="s">
        <v>91</v>
      </c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51">
        <f>SUM(Q152)</f>
        <v>286587</v>
      </c>
      <c r="R151" s="51">
        <f>SUM(R152)</f>
        <v>266337.69</v>
      </c>
      <c r="S151" s="184">
        <f t="shared" si="31"/>
        <v>92.93</v>
      </c>
      <c r="T151" s="63"/>
      <c r="U151" s="54"/>
      <c r="V151" s="71"/>
      <c r="W151" s="71"/>
      <c r="X151" s="71"/>
      <c r="Y151" s="71"/>
      <c r="Z151" s="71"/>
      <c r="AA151" s="71"/>
      <c r="AB151" s="71"/>
    </row>
    <row r="152" spans="1:28" s="72" customFormat="1" ht="9.75">
      <c r="A152" s="58"/>
      <c r="B152" s="59">
        <v>85415</v>
      </c>
      <c r="C152" s="66"/>
      <c r="D152" s="67"/>
      <c r="E152" s="61" t="s">
        <v>44</v>
      </c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51">
        <f>SUM(Q153)</f>
        <v>286587</v>
      </c>
      <c r="R152" s="51">
        <f>SUM(R153)</f>
        <v>266337.69</v>
      </c>
      <c r="S152" s="184">
        <f t="shared" si="31"/>
        <v>92.93</v>
      </c>
      <c r="T152" s="63"/>
      <c r="U152" s="54"/>
      <c r="V152" s="71"/>
      <c r="W152" s="71"/>
      <c r="X152" s="71"/>
      <c r="Y152" s="71"/>
      <c r="Z152" s="71"/>
      <c r="AA152" s="71"/>
      <c r="AB152" s="71"/>
    </row>
    <row r="153" spans="1:28" s="72" customFormat="1" ht="29.25">
      <c r="A153" s="58"/>
      <c r="B153" s="66"/>
      <c r="C153" s="66">
        <v>2030</v>
      </c>
      <c r="D153" s="67"/>
      <c r="E153" s="68" t="s">
        <v>286</v>
      </c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203">
        <v>286587</v>
      </c>
      <c r="R153" s="203">
        <v>266337.69</v>
      </c>
      <c r="S153" s="185">
        <f t="shared" si="31"/>
        <v>92.93</v>
      </c>
      <c r="T153" s="63"/>
      <c r="U153" s="54"/>
      <c r="V153" s="71"/>
      <c r="W153" s="71"/>
      <c r="X153" s="71"/>
      <c r="Y153" s="71"/>
      <c r="Z153" s="71"/>
      <c r="AA153" s="71"/>
      <c r="AB153" s="71"/>
    </row>
    <row r="154" spans="1:28" s="3" customFormat="1" ht="11.25">
      <c r="A154" s="393" t="s">
        <v>183</v>
      </c>
      <c r="B154" s="394"/>
      <c r="C154" s="394"/>
      <c r="D154" s="394"/>
      <c r="E154" s="394"/>
      <c r="F154" s="138" t="e">
        <f>SUM(#REF!,#REF!,F126,#REF!,#REF!)</f>
        <v>#REF!</v>
      </c>
      <c r="G154" s="138" t="e">
        <f>SUM(#REF!,#REF!,G126,#REF!,#REF!)</f>
        <v>#REF!</v>
      </c>
      <c r="H154" s="138" t="e">
        <f>SUM(#REF!,#REF!,H126,#REF!,#REF!)</f>
        <v>#REF!</v>
      </c>
      <c r="I154" s="138" t="e">
        <f>SUM(#REF!,#REF!,I126,#REF!,#REF!)</f>
        <v>#REF!</v>
      </c>
      <c r="J154" s="138" t="e">
        <f>SUM(#REF!,#REF!,J126,#REF!,#REF!)</f>
        <v>#REF!</v>
      </c>
      <c r="K154" s="138" t="e">
        <f>SUM(#REF!,#REF!,K126,#REF!,#REF!)</f>
        <v>#REF!</v>
      </c>
      <c r="L154" s="138" t="e">
        <f>SUM(#REF!,#REF!,L126,#REF!,#REF!)</f>
        <v>#REF!</v>
      </c>
      <c r="M154" s="138" t="e">
        <f>SUM(#REF!,#REF!,M126,#REF!,#REF!)</f>
        <v>#REF!</v>
      </c>
      <c r="N154" s="138" t="e">
        <f>SUM(#REF!,#REF!,N126,#REF!,#REF!)</f>
        <v>#REF!</v>
      </c>
      <c r="O154" s="138" t="e">
        <f>SUM(#REF!,#REF!,O126,#REF!,#REF!)</f>
        <v>#REF!</v>
      </c>
      <c r="P154" s="138" t="e">
        <f>SUM(#REF!,#REF!,P126,#REF!,#REF!)</f>
        <v>#REF!</v>
      </c>
      <c r="Q154" s="138">
        <f>SUM(Q126,Q131,Q144,Q151)</f>
        <v>897788</v>
      </c>
      <c r="R154" s="138">
        <f>SUM(R126,R131,R144,R151)</f>
        <v>872513.1100000001</v>
      </c>
      <c r="S154" s="53">
        <f t="shared" si="31"/>
        <v>97.18</v>
      </c>
      <c r="T154" s="139"/>
      <c r="U154" s="125"/>
      <c r="V154" s="6"/>
      <c r="W154" s="6"/>
      <c r="X154" s="6"/>
      <c r="Y154" s="6"/>
      <c r="Z154" s="6"/>
      <c r="AA154" s="6"/>
      <c r="AB154" s="6"/>
    </row>
    <row r="155" spans="1:28" s="3" customFormat="1" ht="22.5" customHeight="1">
      <c r="A155" s="385" t="s">
        <v>218</v>
      </c>
      <c r="B155" s="386"/>
      <c r="C155" s="386"/>
      <c r="D155" s="386"/>
      <c r="E155" s="387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204"/>
      <c r="R155" s="204"/>
      <c r="S155" s="126"/>
      <c r="T155" s="125"/>
      <c r="U155" s="125"/>
      <c r="V155" s="6"/>
      <c r="W155" s="6"/>
      <c r="X155" s="6"/>
      <c r="Y155" s="6"/>
      <c r="Z155" s="6"/>
      <c r="AA155" s="6"/>
      <c r="AB155" s="6"/>
    </row>
    <row r="156" spans="1:28" s="57" customFormat="1" ht="9.75">
      <c r="A156" s="47">
        <v>600</v>
      </c>
      <c r="B156" s="48"/>
      <c r="C156" s="48"/>
      <c r="D156" s="49"/>
      <c r="E156" s="50" t="s">
        <v>58</v>
      </c>
      <c r="F156" s="101" t="e">
        <f>SUM(F157,#REF!,F179)</f>
        <v>#REF!</v>
      </c>
      <c r="G156" s="101" t="e">
        <f>SUM(G157,#REF!,G179)</f>
        <v>#REF!</v>
      </c>
      <c r="H156" s="101" t="e">
        <f>SUM(H157,#REF!,H179)</f>
        <v>#REF!</v>
      </c>
      <c r="I156" s="101" t="e">
        <f>SUM(I157,#REF!,I179)</f>
        <v>#REF!</v>
      </c>
      <c r="J156" s="101" t="e">
        <f>SUM(J157,#REF!,J179)</f>
        <v>#REF!</v>
      </c>
      <c r="K156" s="101" t="e">
        <f>SUM(K157,#REF!,K179)</f>
        <v>#REF!</v>
      </c>
      <c r="L156" s="101" t="e">
        <f>SUM(L157,#REF!,L179)</f>
        <v>#REF!</v>
      </c>
      <c r="M156" s="101" t="e">
        <f>SUM(M157,#REF!,M179)</f>
        <v>#REF!</v>
      </c>
      <c r="N156" s="101" t="e">
        <f>SUM(N157,#REF!,N179)</f>
        <v>#REF!</v>
      </c>
      <c r="O156" s="101" t="e">
        <f>SUM(O157,#REF!,O179)</f>
        <v>#REF!</v>
      </c>
      <c r="P156" s="101" t="e">
        <f>SUM(P157,#REF!,P179)</f>
        <v>#REF!</v>
      </c>
      <c r="Q156" s="51">
        <f>SUM(Q157)</f>
        <v>35000</v>
      </c>
      <c r="R156" s="51">
        <f>SUM(R157)</f>
        <v>35000</v>
      </c>
      <c r="S156" s="53">
        <f aca="true" t="shared" si="38" ref="S156:S162">ROUND((R156/Q156)*100,2)</f>
        <v>100</v>
      </c>
      <c r="T156" s="63"/>
      <c r="U156" s="54"/>
      <c r="V156" s="56"/>
      <c r="W156" s="56"/>
      <c r="X156" s="56"/>
      <c r="Y156" s="56"/>
      <c r="Z156" s="56"/>
      <c r="AA156" s="56"/>
      <c r="AB156" s="56"/>
    </row>
    <row r="157" spans="1:28" s="65" customFormat="1" ht="9">
      <c r="A157" s="58"/>
      <c r="B157" s="59">
        <v>60016</v>
      </c>
      <c r="C157" s="59"/>
      <c r="D157" s="60" t="s">
        <v>181</v>
      </c>
      <c r="E157" s="61" t="s">
        <v>59</v>
      </c>
      <c r="F157" s="86">
        <f aca="true" t="shared" si="39" ref="F157:P157">SUM(F158:F158)</f>
        <v>0</v>
      </c>
      <c r="G157" s="86">
        <f t="shared" si="39"/>
        <v>2000</v>
      </c>
      <c r="H157" s="86">
        <f t="shared" si="39"/>
        <v>0</v>
      </c>
      <c r="I157" s="86">
        <f t="shared" si="39"/>
        <v>0</v>
      </c>
      <c r="J157" s="86">
        <f t="shared" si="39"/>
        <v>0</v>
      </c>
      <c r="K157" s="86">
        <f t="shared" si="39"/>
        <v>0</v>
      </c>
      <c r="L157" s="86">
        <f t="shared" si="39"/>
        <v>0</v>
      </c>
      <c r="M157" s="86">
        <f t="shared" si="39"/>
        <v>0</v>
      </c>
      <c r="N157" s="86">
        <f t="shared" si="39"/>
        <v>0</v>
      </c>
      <c r="O157" s="86">
        <f t="shared" si="39"/>
        <v>0</v>
      </c>
      <c r="P157" s="86">
        <f t="shared" si="39"/>
        <v>0</v>
      </c>
      <c r="Q157" s="51">
        <f>SUM(Q158:Q158)</f>
        <v>35000</v>
      </c>
      <c r="R157" s="51">
        <f>SUM(R158:R158)</f>
        <v>35000</v>
      </c>
      <c r="S157" s="53">
        <f t="shared" si="38"/>
        <v>100</v>
      </c>
      <c r="T157" s="63"/>
      <c r="U157" s="54"/>
      <c r="V157" s="64"/>
      <c r="W157" s="64"/>
      <c r="X157" s="64"/>
      <c r="Y157" s="64"/>
      <c r="Z157" s="64"/>
      <c r="AA157" s="64"/>
      <c r="AB157" s="64"/>
    </row>
    <row r="158" spans="1:28" s="72" customFormat="1" ht="29.25">
      <c r="A158" s="58"/>
      <c r="B158" s="66"/>
      <c r="C158" s="66">
        <v>2440</v>
      </c>
      <c r="D158" s="67"/>
      <c r="E158" s="68" t="s">
        <v>223</v>
      </c>
      <c r="F158" s="84">
        <v>0</v>
      </c>
      <c r="G158" s="84">
        <v>2000</v>
      </c>
      <c r="H158" s="84"/>
      <c r="I158" s="84"/>
      <c r="J158" s="84"/>
      <c r="K158" s="84"/>
      <c r="L158" s="84"/>
      <c r="M158" s="84"/>
      <c r="N158" s="84"/>
      <c r="O158" s="84"/>
      <c r="P158" s="84"/>
      <c r="Q158" s="203">
        <v>35000</v>
      </c>
      <c r="R158" s="206">
        <v>35000</v>
      </c>
      <c r="S158" s="185">
        <f t="shared" si="38"/>
        <v>100</v>
      </c>
      <c r="T158" s="63"/>
      <c r="U158" s="54"/>
      <c r="V158" s="71"/>
      <c r="W158" s="71"/>
      <c r="X158" s="71"/>
      <c r="Y158" s="71"/>
      <c r="Z158" s="71"/>
      <c r="AA158" s="71"/>
      <c r="AB158" s="71"/>
    </row>
    <row r="159" spans="1:28" s="57" customFormat="1" ht="18.75" hidden="1">
      <c r="A159" s="47">
        <v>900</v>
      </c>
      <c r="B159" s="48"/>
      <c r="C159" s="48"/>
      <c r="D159" s="49"/>
      <c r="E159" s="50" t="s">
        <v>79</v>
      </c>
      <c r="F159" s="101" t="e">
        <f>SUM(F160,#REF!,F191)</f>
        <v>#REF!</v>
      </c>
      <c r="G159" s="101" t="e">
        <f>SUM(G160,#REF!,G191)</f>
        <v>#REF!</v>
      </c>
      <c r="H159" s="101" t="e">
        <f>SUM(H160,#REF!,H191)</f>
        <v>#REF!</v>
      </c>
      <c r="I159" s="101" t="e">
        <f>SUM(I160,#REF!,I191)</f>
        <v>#REF!</v>
      </c>
      <c r="J159" s="101" t="e">
        <f>SUM(J160,#REF!,J191)</f>
        <v>#REF!</v>
      </c>
      <c r="K159" s="101" t="e">
        <f>SUM(K160,#REF!,K191)</f>
        <v>#REF!</v>
      </c>
      <c r="L159" s="101" t="e">
        <f>SUM(L160,#REF!,L191)</f>
        <v>#REF!</v>
      </c>
      <c r="M159" s="101" t="e">
        <f>SUM(M160,#REF!,M191)</f>
        <v>#REF!</v>
      </c>
      <c r="N159" s="101" t="e">
        <f>SUM(N160,#REF!,N191)</f>
        <v>#REF!</v>
      </c>
      <c r="O159" s="101" t="e">
        <f>SUM(O160,#REF!,O191)</f>
        <v>#REF!</v>
      </c>
      <c r="P159" s="101" t="e">
        <f>SUM(P160,#REF!,P191)</f>
        <v>#REF!</v>
      </c>
      <c r="Q159" s="51">
        <f>SUM(Q160)</f>
        <v>0</v>
      </c>
      <c r="R159" s="51">
        <f>SUM(R160)</f>
        <v>0</v>
      </c>
      <c r="S159" s="53" t="e">
        <f t="shared" si="38"/>
        <v>#DIV/0!</v>
      </c>
      <c r="T159" s="63"/>
      <c r="U159" s="54"/>
      <c r="V159" s="56"/>
      <c r="W159" s="56"/>
      <c r="X159" s="56"/>
      <c r="Y159" s="56"/>
      <c r="Z159" s="56"/>
      <c r="AA159" s="56"/>
      <c r="AB159" s="56"/>
    </row>
    <row r="160" spans="1:28" s="65" customFormat="1" ht="9" hidden="1">
      <c r="A160" s="58"/>
      <c r="B160" s="59">
        <v>90001</v>
      </c>
      <c r="C160" s="59"/>
      <c r="D160" s="60" t="s">
        <v>181</v>
      </c>
      <c r="E160" s="61" t="s">
        <v>80</v>
      </c>
      <c r="F160" s="86">
        <f aca="true" t="shared" si="40" ref="F160:P160">SUM(F161:F161)</f>
        <v>0</v>
      </c>
      <c r="G160" s="86">
        <f t="shared" si="40"/>
        <v>2000</v>
      </c>
      <c r="H160" s="86">
        <f t="shared" si="40"/>
        <v>0</v>
      </c>
      <c r="I160" s="86">
        <f t="shared" si="40"/>
        <v>0</v>
      </c>
      <c r="J160" s="86">
        <f t="shared" si="40"/>
        <v>0</v>
      </c>
      <c r="K160" s="86">
        <f t="shared" si="40"/>
        <v>0</v>
      </c>
      <c r="L160" s="86">
        <f t="shared" si="40"/>
        <v>0</v>
      </c>
      <c r="M160" s="86">
        <f t="shared" si="40"/>
        <v>0</v>
      </c>
      <c r="N160" s="86">
        <f t="shared" si="40"/>
        <v>0</v>
      </c>
      <c r="O160" s="86">
        <f t="shared" si="40"/>
        <v>0</v>
      </c>
      <c r="P160" s="86">
        <f t="shared" si="40"/>
        <v>0</v>
      </c>
      <c r="Q160" s="51">
        <f>SUM(Q161:Q161)</f>
        <v>0</v>
      </c>
      <c r="R160" s="51">
        <f>SUM(R161:R161)</f>
        <v>0</v>
      </c>
      <c r="S160" s="53" t="e">
        <f t="shared" si="38"/>
        <v>#DIV/0!</v>
      </c>
      <c r="T160" s="63"/>
      <c r="U160" s="54"/>
      <c r="V160" s="64"/>
      <c r="W160" s="64"/>
      <c r="X160" s="64"/>
      <c r="Y160" s="64"/>
      <c r="Z160" s="64"/>
      <c r="AA160" s="64"/>
      <c r="AB160" s="64"/>
    </row>
    <row r="161" spans="1:28" s="72" customFormat="1" ht="48.75" hidden="1">
      <c r="A161" s="58"/>
      <c r="B161" s="66"/>
      <c r="C161" s="66">
        <v>6260</v>
      </c>
      <c r="D161" s="67"/>
      <c r="E161" s="68" t="s">
        <v>46</v>
      </c>
      <c r="F161" s="84">
        <v>0</v>
      </c>
      <c r="G161" s="84">
        <v>2000</v>
      </c>
      <c r="H161" s="84"/>
      <c r="I161" s="84"/>
      <c r="J161" s="84"/>
      <c r="K161" s="84"/>
      <c r="L161" s="84"/>
      <c r="M161" s="84"/>
      <c r="N161" s="84"/>
      <c r="O161" s="84"/>
      <c r="P161" s="84"/>
      <c r="Q161" s="203">
        <v>0</v>
      </c>
      <c r="R161" s="206">
        <v>0</v>
      </c>
      <c r="S161" s="185" t="e">
        <f t="shared" si="38"/>
        <v>#DIV/0!</v>
      </c>
      <c r="T161" s="63"/>
      <c r="U161" s="54"/>
      <c r="V161" s="71"/>
      <c r="W161" s="71"/>
      <c r="X161" s="71"/>
      <c r="Y161" s="71"/>
      <c r="Z161" s="71"/>
      <c r="AA161" s="71"/>
      <c r="AB161" s="71"/>
    </row>
    <row r="162" spans="1:28" s="3" customFormat="1" ht="11.25">
      <c r="A162" s="393" t="s">
        <v>219</v>
      </c>
      <c r="B162" s="394"/>
      <c r="C162" s="394"/>
      <c r="D162" s="394"/>
      <c r="E162" s="394"/>
      <c r="F162" s="138" t="e">
        <f>SUM(#REF!,#REF!,F133,#REF!,#REF!)</f>
        <v>#REF!</v>
      </c>
      <c r="G162" s="138" t="e">
        <f>SUM(#REF!,#REF!,G133,#REF!,#REF!)</f>
        <v>#REF!</v>
      </c>
      <c r="H162" s="138" t="e">
        <f>SUM(#REF!,#REF!,H133,#REF!,#REF!)</f>
        <v>#REF!</v>
      </c>
      <c r="I162" s="138" t="e">
        <f>SUM(#REF!,#REF!,I133,#REF!,#REF!)</f>
        <v>#REF!</v>
      </c>
      <c r="J162" s="138" t="e">
        <f>SUM(#REF!,#REF!,J133,#REF!,#REF!)</f>
        <v>#REF!</v>
      </c>
      <c r="K162" s="138" t="e">
        <f>SUM(#REF!,#REF!,K133,#REF!,#REF!)</f>
        <v>#REF!</v>
      </c>
      <c r="L162" s="138" t="e">
        <f>SUM(#REF!,#REF!,L133,#REF!,#REF!)</f>
        <v>#REF!</v>
      </c>
      <c r="M162" s="138" t="e">
        <f>SUM(#REF!,#REF!,M133,#REF!,#REF!)</f>
        <v>#REF!</v>
      </c>
      <c r="N162" s="138" t="e">
        <f>SUM(#REF!,#REF!,N133,#REF!,#REF!)</f>
        <v>#REF!</v>
      </c>
      <c r="O162" s="138" t="e">
        <f>SUM(#REF!,#REF!,O133,#REF!,#REF!)</f>
        <v>#REF!</v>
      </c>
      <c r="P162" s="138" t="e">
        <f>SUM(#REF!,#REF!,P133,#REF!,#REF!)</f>
        <v>#REF!</v>
      </c>
      <c r="Q162" s="138">
        <f>SUM(Q156,Q159)</f>
        <v>35000</v>
      </c>
      <c r="R162" s="138">
        <f>SUM(R156,R159)</f>
        <v>35000</v>
      </c>
      <c r="S162" s="126">
        <f t="shared" si="38"/>
        <v>100</v>
      </c>
      <c r="T162" s="139"/>
      <c r="U162" s="125"/>
      <c r="V162" s="6"/>
      <c r="W162" s="6"/>
      <c r="X162" s="6"/>
      <c r="Y162" s="6"/>
      <c r="Z162" s="6"/>
      <c r="AA162" s="6"/>
      <c r="AB162" s="6"/>
    </row>
    <row r="163" spans="1:28" s="3" customFormat="1" ht="22.5" customHeight="1">
      <c r="A163" s="385" t="s">
        <v>34</v>
      </c>
      <c r="B163" s="386"/>
      <c r="C163" s="386"/>
      <c r="D163" s="386"/>
      <c r="E163" s="387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204"/>
      <c r="R163" s="204"/>
      <c r="S163" s="126"/>
      <c r="T163" s="125"/>
      <c r="U163" s="125"/>
      <c r="V163" s="6"/>
      <c r="W163" s="6"/>
      <c r="X163" s="6"/>
      <c r="Y163" s="6"/>
      <c r="Z163" s="6"/>
      <c r="AA163" s="6"/>
      <c r="AB163" s="6"/>
    </row>
    <row r="164" spans="1:28" s="57" customFormat="1" ht="9" customHeight="1" hidden="1">
      <c r="A164" s="47">
        <v>750</v>
      </c>
      <c r="B164" s="48"/>
      <c r="C164" s="48"/>
      <c r="D164" s="49"/>
      <c r="E164" s="50" t="s">
        <v>61</v>
      </c>
      <c r="F164" s="101" t="e">
        <f>SUM(F165,#REF!,F197)</f>
        <v>#REF!</v>
      </c>
      <c r="G164" s="101" t="e">
        <f>SUM(G165,#REF!,G197)</f>
        <v>#REF!</v>
      </c>
      <c r="H164" s="101" t="e">
        <f>SUM(H165,#REF!,H197)</f>
        <v>#REF!</v>
      </c>
      <c r="I164" s="101" t="e">
        <f>SUM(I165,#REF!,I197)</f>
        <v>#REF!</v>
      </c>
      <c r="J164" s="101" t="e">
        <f>SUM(J165,#REF!,J197)</f>
        <v>#REF!</v>
      </c>
      <c r="K164" s="101" t="e">
        <f>SUM(K165,#REF!,K197)</f>
        <v>#REF!</v>
      </c>
      <c r="L164" s="101" t="e">
        <f>SUM(L165,#REF!,L197)</f>
        <v>#REF!</v>
      </c>
      <c r="M164" s="101" t="e">
        <f>SUM(M165,#REF!,M197)</f>
        <v>#REF!</v>
      </c>
      <c r="N164" s="101" t="e">
        <f>SUM(N165,#REF!,N197)</f>
        <v>#REF!</v>
      </c>
      <c r="O164" s="101" t="e">
        <f>SUM(O165,#REF!,O197)</f>
        <v>#REF!</v>
      </c>
      <c r="P164" s="101" t="e">
        <f>SUM(P165,#REF!,P197)</f>
        <v>#REF!</v>
      </c>
      <c r="Q164" s="51">
        <f>SUM(Q165)</f>
        <v>0</v>
      </c>
      <c r="R164" s="51">
        <f>SUM(R165)</f>
        <v>0</v>
      </c>
      <c r="S164" s="53" t="e">
        <f aca="true" t="shared" si="41" ref="S164:S195">ROUND((R164/Q164)*100,2)</f>
        <v>#DIV/0!</v>
      </c>
      <c r="T164" s="63"/>
      <c r="U164" s="54"/>
      <c r="V164" s="56"/>
      <c r="W164" s="56"/>
      <c r="X164" s="56"/>
      <c r="Y164" s="56"/>
      <c r="Z164" s="56"/>
      <c r="AA164" s="56"/>
      <c r="AB164" s="56"/>
    </row>
    <row r="165" spans="1:28" s="65" customFormat="1" ht="9" hidden="1">
      <c r="A165" s="58"/>
      <c r="B165" s="59">
        <v>75023</v>
      </c>
      <c r="C165" s="59"/>
      <c r="D165" s="60" t="s">
        <v>181</v>
      </c>
      <c r="E165" s="61" t="s">
        <v>222</v>
      </c>
      <c r="F165" s="86">
        <f aca="true" t="shared" si="42" ref="F165:P165">SUM(F166:F166)</f>
        <v>0</v>
      </c>
      <c r="G165" s="86">
        <f t="shared" si="42"/>
        <v>2000</v>
      </c>
      <c r="H165" s="86">
        <f t="shared" si="42"/>
        <v>0</v>
      </c>
      <c r="I165" s="86">
        <f t="shared" si="42"/>
        <v>0</v>
      </c>
      <c r="J165" s="86">
        <f t="shared" si="42"/>
        <v>0</v>
      </c>
      <c r="K165" s="86">
        <f t="shared" si="42"/>
        <v>0</v>
      </c>
      <c r="L165" s="86">
        <f t="shared" si="42"/>
        <v>0</v>
      </c>
      <c r="M165" s="86">
        <f t="shared" si="42"/>
        <v>0</v>
      </c>
      <c r="N165" s="86">
        <f t="shared" si="42"/>
        <v>0</v>
      </c>
      <c r="O165" s="86">
        <f t="shared" si="42"/>
        <v>0</v>
      </c>
      <c r="P165" s="86">
        <f t="shared" si="42"/>
        <v>0</v>
      </c>
      <c r="Q165" s="51">
        <f>SUM(Q166:Q167)</f>
        <v>0</v>
      </c>
      <c r="R165" s="51">
        <f>SUM(R166:R167)</f>
        <v>0</v>
      </c>
      <c r="S165" s="53" t="e">
        <f t="shared" si="41"/>
        <v>#DIV/0!</v>
      </c>
      <c r="T165" s="63"/>
      <c r="U165" s="54"/>
      <c r="V165" s="64"/>
      <c r="W165" s="64"/>
      <c r="X165" s="64"/>
      <c r="Y165" s="64"/>
      <c r="Z165" s="64"/>
      <c r="AA165" s="64"/>
      <c r="AB165" s="64"/>
    </row>
    <row r="166" spans="1:28" s="72" customFormat="1" ht="29.25" hidden="1">
      <c r="A166" s="58"/>
      <c r="B166" s="66"/>
      <c r="C166" s="66">
        <v>2700</v>
      </c>
      <c r="D166" s="67"/>
      <c r="E166" s="68" t="s">
        <v>182</v>
      </c>
      <c r="F166" s="84">
        <v>0</v>
      </c>
      <c r="G166" s="84">
        <v>2000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203">
        <v>0</v>
      </c>
      <c r="R166" s="206">
        <v>0</v>
      </c>
      <c r="S166" s="185" t="e">
        <f t="shared" si="41"/>
        <v>#DIV/0!</v>
      </c>
      <c r="T166" s="63"/>
      <c r="U166" s="54"/>
      <c r="V166" s="71"/>
      <c r="W166" s="71"/>
      <c r="X166" s="71"/>
      <c r="Y166" s="71"/>
      <c r="Z166" s="71"/>
      <c r="AA166" s="71"/>
      <c r="AB166" s="71"/>
    </row>
    <row r="167" spans="1:28" s="72" customFormat="1" ht="29.25" hidden="1">
      <c r="A167" s="58"/>
      <c r="B167" s="66"/>
      <c r="C167" s="66">
        <v>6290</v>
      </c>
      <c r="D167" s="67"/>
      <c r="E167" s="68" t="s">
        <v>221</v>
      </c>
      <c r="F167" s="84">
        <v>0</v>
      </c>
      <c r="G167" s="84">
        <v>2000</v>
      </c>
      <c r="H167" s="84"/>
      <c r="I167" s="84"/>
      <c r="J167" s="84"/>
      <c r="K167" s="84"/>
      <c r="L167" s="84"/>
      <c r="M167" s="84"/>
      <c r="N167" s="84"/>
      <c r="O167" s="84"/>
      <c r="P167" s="84"/>
      <c r="Q167" s="203">
        <v>0</v>
      </c>
      <c r="R167" s="206">
        <v>0</v>
      </c>
      <c r="S167" s="185" t="e">
        <f t="shared" si="41"/>
        <v>#DIV/0!</v>
      </c>
      <c r="T167" s="63"/>
      <c r="U167" s="54"/>
      <c r="V167" s="71"/>
      <c r="W167" s="71"/>
      <c r="X167" s="71"/>
      <c r="Y167" s="71"/>
      <c r="Z167" s="71"/>
      <c r="AA167" s="71"/>
      <c r="AB167" s="71"/>
    </row>
    <row r="168" spans="1:28" s="72" customFormat="1" ht="9.75">
      <c r="A168" s="75">
        <v>600</v>
      </c>
      <c r="B168" s="66"/>
      <c r="C168" s="66"/>
      <c r="D168" s="67"/>
      <c r="E168" s="104" t="s">
        <v>58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187">
        <f>SUM(Q169)</f>
        <v>494254</v>
      </c>
      <c r="R168" s="187">
        <f>SUM(R169)</f>
        <v>494254.07</v>
      </c>
      <c r="S168" s="53">
        <f t="shared" si="41"/>
        <v>100</v>
      </c>
      <c r="T168" s="63"/>
      <c r="U168" s="54"/>
      <c r="V168" s="71"/>
      <c r="W168" s="71"/>
      <c r="X168" s="71"/>
      <c r="Y168" s="71"/>
      <c r="Z168" s="71"/>
      <c r="AA168" s="71"/>
      <c r="AB168" s="71"/>
    </row>
    <row r="169" spans="1:28" s="72" customFormat="1" ht="9.75">
      <c r="A169" s="58"/>
      <c r="B169" s="59">
        <v>60016</v>
      </c>
      <c r="C169" s="66"/>
      <c r="D169" s="67"/>
      <c r="E169" s="61" t="s">
        <v>59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5">
        <f>SUM(Q170)</f>
        <v>494254</v>
      </c>
      <c r="R169" s="5">
        <f>SUM(R170)</f>
        <v>494254.07</v>
      </c>
      <c r="S169" s="53">
        <f t="shared" si="41"/>
        <v>100</v>
      </c>
      <c r="T169" s="63"/>
      <c r="U169" s="54"/>
      <c r="V169" s="71"/>
      <c r="W169" s="71"/>
      <c r="X169" s="71"/>
      <c r="Y169" s="71"/>
      <c r="Z169" s="71"/>
      <c r="AA169" s="71"/>
      <c r="AB169" s="71"/>
    </row>
    <row r="170" spans="1:28" s="72" customFormat="1" ht="39">
      <c r="A170" s="58"/>
      <c r="B170" s="66"/>
      <c r="C170" s="66">
        <v>6298</v>
      </c>
      <c r="D170" s="67"/>
      <c r="E170" s="68" t="s">
        <v>287</v>
      </c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203">
        <v>494254</v>
      </c>
      <c r="R170" s="206">
        <v>494254.07</v>
      </c>
      <c r="S170" s="53">
        <f t="shared" si="41"/>
        <v>100</v>
      </c>
      <c r="T170" s="63"/>
      <c r="U170" s="54"/>
      <c r="V170" s="71"/>
      <c r="W170" s="71"/>
      <c r="X170" s="71"/>
      <c r="Y170" s="71"/>
      <c r="Z170" s="71"/>
      <c r="AA170" s="71"/>
      <c r="AB170" s="71"/>
    </row>
    <row r="171" spans="1:28" s="57" customFormat="1" ht="9.75">
      <c r="A171" s="47">
        <v>801</v>
      </c>
      <c r="B171" s="48"/>
      <c r="C171" s="48"/>
      <c r="D171" s="49"/>
      <c r="E171" s="50" t="s">
        <v>70</v>
      </c>
      <c r="F171" s="101" t="e">
        <f>SUM(F172,#REF!,F197)</f>
        <v>#REF!</v>
      </c>
      <c r="G171" s="101" t="e">
        <f>SUM(G172,#REF!,G197)</f>
        <v>#REF!</v>
      </c>
      <c r="H171" s="101" t="e">
        <f>SUM(H172,#REF!,H197)</f>
        <v>#REF!</v>
      </c>
      <c r="I171" s="101" t="e">
        <f>SUM(I172,#REF!,I197)</f>
        <v>#REF!</v>
      </c>
      <c r="J171" s="101" t="e">
        <f>SUM(J172,#REF!,J197)</f>
        <v>#REF!</v>
      </c>
      <c r="K171" s="101" t="e">
        <f>SUM(K172,#REF!,K197)</f>
        <v>#REF!</v>
      </c>
      <c r="L171" s="101" t="e">
        <f>SUM(L172,#REF!,L197)</f>
        <v>#REF!</v>
      </c>
      <c r="M171" s="101" t="e">
        <f>SUM(M172,#REF!,M197)</f>
        <v>#REF!</v>
      </c>
      <c r="N171" s="101" t="e">
        <f>SUM(N172,#REF!,N197)</f>
        <v>#REF!</v>
      </c>
      <c r="O171" s="101" t="e">
        <f>SUM(O172,#REF!,O197)</f>
        <v>#REF!</v>
      </c>
      <c r="P171" s="101" t="e">
        <f>SUM(P172,#REF!,P197)</f>
        <v>#REF!</v>
      </c>
      <c r="Q171" s="51">
        <f>SUM(Q172,Q176,Q179)</f>
        <v>379289</v>
      </c>
      <c r="R171" s="51">
        <f>SUM(R172,R176,R179)</f>
        <v>382670.37</v>
      </c>
      <c r="S171" s="53">
        <v>0</v>
      </c>
      <c r="T171" s="63"/>
      <c r="U171" s="54"/>
      <c r="V171" s="56"/>
      <c r="W171" s="56"/>
      <c r="X171" s="56"/>
      <c r="Y171" s="56"/>
      <c r="Z171" s="56"/>
      <c r="AA171" s="56"/>
      <c r="AB171" s="56"/>
    </row>
    <row r="172" spans="1:28" s="65" customFormat="1" ht="9">
      <c r="A172" s="58"/>
      <c r="B172" s="59">
        <v>80101</v>
      </c>
      <c r="C172" s="59"/>
      <c r="D172" s="60" t="s">
        <v>181</v>
      </c>
      <c r="E172" s="61" t="s">
        <v>71</v>
      </c>
      <c r="F172" s="86">
        <f aca="true" t="shared" si="43" ref="F172:P172">SUM(F174:F174)</f>
        <v>0</v>
      </c>
      <c r="G172" s="86">
        <f t="shared" si="43"/>
        <v>2000</v>
      </c>
      <c r="H172" s="86">
        <f t="shared" si="43"/>
        <v>0</v>
      </c>
      <c r="I172" s="86">
        <f t="shared" si="43"/>
        <v>0</v>
      </c>
      <c r="J172" s="86">
        <f t="shared" si="43"/>
        <v>0</v>
      </c>
      <c r="K172" s="86">
        <f t="shared" si="43"/>
        <v>0</v>
      </c>
      <c r="L172" s="86">
        <f t="shared" si="43"/>
        <v>0</v>
      </c>
      <c r="M172" s="86">
        <f t="shared" si="43"/>
        <v>0</v>
      </c>
      <c r="N172" s="86">
        <f t="shared" si="43"/>
        <v>0</v>
      </c>
      <c r="O172" s="86">
        <f t="shared" si="43"/>
        <v>0</v>
      </c>
      <c r="P172" s="86">
        <f t="shared" si="43"/>
        <v>0</v>
      </c>
      <c r="Q172" s="5">
        <f>SUM(Q173:Q175)</f>
        <v>379289</v>
      </c>
      <c r="R172" s="5">
        <f>SUM(R173:R175)</f>
        <v>382670.37</v>
      </c>
      <c r="S172" s="184">
        <v>0</v>
      </c>
      <c r="T172" s="63"/>
      <c r="U172" s="54"/>
      <c r="V172" s="64"/>
      <c r="W172" s="64"/>
      <c r="X172" s="64"/>
      <c r="Y172" s="64"/>
      <c r="Z172" s="64"/>
      <c r="AA172" s="64"/>
      <c r="AB172" s="64"/>
    </row>
    <row r="173" spans="1:28" s="72" customFormat="1" ht="9.75">
      <c r="A173" s="58"/>
      <c r="B173" s="66"/>
      <c r="C173" s="66">
        <v>970</v>
      </c>
      <c r="D173" s="67"/>
      <c r="E173" s="68" t="s">
        <v>224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203">
        <v>12943</v>
      </c>
      <c r="R173" s="111">
        <v>16324.37</v>
      </c>
      <c r="S173" s="185">
        <v>0</v>
      </c>
      <c r="T173" s="63"/>
      <c r="U173" s="54"/>
      <c r="V173" s="71"/>
      <c r="W173" s="71"/>
      <c r="X173" s="71"/>
      <c r="Y173" s="71"/>
      <c r="Z173" s="71"/>
      <c r="AA173" s="71"/>
      <c r="AB173" s="71"/>
    </row>
    <row r="174" spans="1:28" s="72" customFormat="1" ht="29.25" hidden="1">
      <c r="A174" s="58"/>
      <c r="B174" s="66"/>
      <c r="C174" s="66">
        <v>2700</v>
      </c>
      <c r="D174" s="67"/>
      <c r="E174" s="68" t="s">
        <v>182</v>
      </c>
      <c r="F174" s="84">
        <v>0</v>
      </c>
      <c r="G174" s="84">
        <v>2000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203">
        <v>0</v>
      </c>
      <c r="R174" s="206">
        <v>0</v>
      </c>
      <c r="S174" s="185">
        <v>0</v>
      </c>
      <c r="T174" s="63"/>
      <c r="U174" s="54"/>
      <c r="V174" s="71"/>
      <c r="W174" s="71"/>
      <c r="X174" s="71"/>
      <c r="Y174" s="71"/>
      <c r="Z174" s="71"/>
      <c r="AA174" s="71"/>
      <c r="AB174" s="71"/>
    </row>
    <row r="175" spans="1:28" s="72" customFormat="1" ht="39">
      <c r="A175" s="58"/>
      <c r="B175" s="66"/>
      <c r="C175" s="66">
        <v>6298</v>
      </c>
      <c r="D175" s="67"/>
      <c r="E175" s="68" t="s">
        <v>287</v>
      </c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203">
        <v>366346</v>
      </c>
      <c r="R175" s="206">
        <v>366346</v>
      </c>
      <c r="S175" s="53">
        <f t="shared" si="41"/>
        <v>100</v>
      </c>
      <c r="T175" s="63"/>
      <c r="U175" s="54"/>
      <c r="V175" s="71"/>
      <c r="W175" s="71"/>
      <c r="X175" s="71"/>
      <c r="Y175" s="71"/>
      <c r="Z175" s="71"/>
      <c r="AA175" s="71"/>
      <c r="AB175" s="71"/>
    </row>
    <row r="176" spans="1:28" s="65" customFormat="1" ht="9" hidden="1">
      <c r="A176" s="58"/>
      <c r="B176" s="59">
        <v>80104</v>
      </c>
      <c r="C176" s="59"/>
      <c r="D176" s="60" t="s">
        <v>181</v>
      </c>
      <c r="E176" s="61" t="s">
        <v>93</v>
      </c>
      <c r="F176" s="86">
        <f aca="true" t="shared" si="44" ref="F176:P176">SUM(F178:F178)</f>
        <v>0</v>
      </c>
      <c r="G176" s="86">
        <f t="shared" si="44"/>
        <v>2000</v>
      </c>
      <c r="H176" s="86">
        <f t="shared" si="44"/>
        <v>0</v>
      </c>
      <c r="I176" s="86">
        <f t="shared" si="44"/>
        <v>0</v>
      </c>
      <c r="J176" s="86">
        <f t="shared" si="44"/>
        <v>0</v>
      </c>
      <c r="K176" s="86">
        <f t="shared" si="44"/>
        <v>0</v>
      </c>
      <c r="L176" s="86">
        <f t="shared" si="44"/>
        <v>0</v>
      </c>
      <c r="M176" s="86">
        <f t="shared" si="44"/>
        <v>0</v>
      </c>
      <c r="N176" s="86">
        <f t="shared" si="44"/>
        <v>0</v>
      </c>
      <c r="O176" s="86">
        <f t="shared" si="44"/>
        <v>0</v>
      </c>
      <c r="P176" s="86">
        <f t="shared" si="44"/>
        <v>0</v>
      </c>
      <c r="Q176" s="5">
        <f>SUM(Q177:Q178)</f>
        <v>0</v>
      </c>
      <c r="R176" s="5">
        <f>SUM(R177:R178)</f>
        <v>0</v>
      </c>
      <c r="S176" s="184">
        <v>0</v>
      </c>
      <c r="T176" s="63"/>
      <c r="U176" s="54"/>
      <c r="V176" s="64"/>
      <c r="W176" s="64"/>
      <c r="X176" s="64"/>
      <c r="Y176" s="64"/>
      <c r="Z176" s="64"/>
      <c r="AA176" s="64"/>
      <c r="AB176" s="64"/>
    </row>
    <row r="177" spans="1:28" s="72" customFormat="1" ht="9.75" hidden="1">
      <c r="A177" s="58"/>
      <c r="B177" s="66"/>
      <c r="C177" s="66">
        <v>970</v>
      </c>
      <c r="D177" s="67"/>
      <c r="E177" s="68" t="s">
        <v>224</v>
      </c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203">
        <v>0</v>
      </c>
      <c r="R177" s="111">
        <v>0</v>
      </c>
      <c r="S177" s="185">
        <v>0</v>
      </c>
      <c r="T177" s="63"/>
      <c r="U177" s="54"/>
      <c r="V177" s="71"/>
      <c r="W177" s="71"/>
      <c r="X177" s="71"/>
      <c r="Y177" s="71"/>
      <c r="Z177" s="71"/>
      <c r="AA177" s="71"/>
      <c r="AB177" s="71"/>
    </row>
    <row r="178" spans="1:28" s="72" customFormat="1" ht="29.25" hidden="1">
      <c r="A178" s="58"/>
      <c r="B178" s="66"/>
      <c r="C178" s="66">
        <v>2700</v>
      </c>
      <c r="D178" s="67"/>
      <c r="E178" s="68" t="s">
        <v>182</v>
      </c>
      <c r="F178" s="84">
        <v>0</v>
      </c>
      <c r="G178" s="84">
        <v>2000</v>
      </c>
      <c r="H178" s="84"/>
      <c r="I178" s="84"/>
      <c r="J178" s="84"/>
      <c r="K178" s="84"/>
      <c r="L178" s="84"/>
      <c r="M178" s="84"/>
      <c r="N178" s="84"/>
      <c r="O178" s="84"/>
      <c r="P178" s="84"/>
      <c r="Q178" s="203">
        <v>0</v>
      </c>
      <c r="R178" s="206">
        <v>0</v>
      </c>
      <c r="S178" s="53">
        <v>0</v>
      </c>
      <c r="T178" s="63"/>
      <c r="U178" s="54"/>
      <c r="V178" s="71"/>
      <c r="W178" s="71"/>
      <c r="X178" s="71"/>
      <c r="Y178" s="71"/>
      <c r="Z178" s="71"/>
      <c r="AA178" s="71"/>
      <c r="AB178" s="71"/>
    </row>
    <row r="179" spans="1:28" s="65" customFormat="1" ht="9" hidden="1">
      <c r="A179" s="58"/>
      <c r="B179" s="59">
        <v>80110</v>
      </c>
      <c r="C179" s="59"/>
      <c r="D179" s="60" t="s">
        <v>181</v>
      </c>
      <c r="E179" s="61" t="s">
        <v>207</v>
      </c>
      <c r="F179" s="86">
        <f aca="true" t="shared" si="45" ref="F179:P179">SUM(F181:F181)</f>
        <v>0</v>
      </c>
      <c r="G179" s="86">
        <f t="shared" si="45"/>
        <v>2000</v>
      </c>
      <c r="H179" s="86">
        <f t="shared" si="45"/>
        <v>0</v>
      </c>
      <c r="I179" s="86">
        <f t="shared" si="45"/>
        <v>0</v>
      </c>
      <c r="J179" s="86">
        <f t="shared" si="45"/>
        <v>0</v>
      </c>
      <c r="K179" s="86">
        <f t="shared" si="45"/>
        <v>0</v>
      </c>
      <c r="L179" s="86">
        <f t="shared" si="45"/>
        <v>0</v>
      </c>
      <c r="M179" s="86">
        <f t="shared" si="45"/>
        <v>0</v>
      </c>
      <c r="N179" s="86">
        <f t="shared" si="45"/>
        <v>0</v>
      </c>
      <c r="O179" s="86">
        <f t="shared" si="45"/>
        <v>0</v>
      </c>
      <c r="P179" s="86">
        <f t="shared" si="45"/>
        <v>0</v>
      </c>
      <c r="Q179" s="5">
        <f>SUM(Q180:Q182)</f>
        <v>0</v>
      </c>
      <c r="R179" s="5">
        <f>SUM(R180:R182)</f>
        <v>0</v>
      </c>
      <c r="S179" s="184">
        <v>0</v>
      </c>
      <c r="T179" s="63"/>
      <c r="U179" s="54"/>
      <c r="V179" s="64"/>
      <c r="W179" s="64"/>
      <c r="X179" s="64"/>
      <c r="Y179" s="64"/>
      <c r="Z179" s="64"/>
      <c r="AA179" s="64"/>
      <c r="AB179" s="64"/>
    </row>
    <row r="180" spans="1:28" s="72" customFormat="1" ht="9.75" hidden="1">
      <c r="A180" s="58"/>
      <c r="B180" s="66"/>
      <c r="C180" s="66">
        <v>970</v>
      </c>
      <c r="D180" s="67"/>
      <c r="E180" s="68" t="s">
        <v>224</v>
      </c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203">
        <v>0</v>
      </c>
      <c r="R180" s="111">
        <v>0</v>
      </c>
      <c r="S180" s="185">
        <v>0</v>
      </c>
      <c r="T180" s="63"/>
      <c r="U180" s="54"/>
      <c r="V180" s="71"/>
      <c r="W180" s="71"/>
      <c r="X180" s="71"/>
      <c r="Y180" s="71"/>
      <c r="Z180" s="71"/>
      <c r="AA180" s="71"/>
      <c r="AB180" s="71"/>
    </row>
    <row r="181" spans="1:28" s="72" customFormat="1" ht="29.25" hidden="1">
      <c r="A181" s="58"/>
      <c r="B181" s="66"/>
      <c r="C181" s="66">
        <v>2700</v>
      </c>
      <c r="D181" s="67"/>
      <c r="E181" s="68" t="s">
        <v>182</v>
      </c>
      <c r="F181" s="84">
        <v>0</v>
      </c>
      <c r="G181" s="84">
        <v>2000</v>
      </c>
      <c r="H181" s="84"/>
      <c r="I181" s="84"/>
      <c r="J181" s="84"/>
      <c r="K181" s="84"/>
      <c r="L181" s="84"/>
      <c r="M181" s="84"/>
      <c r="N181" s="84"/>
      <c r="O181" s="84"/>
      <c r="P181" s="84"/>
      <c r="Q181" s="203">
        <v>0</v>
      </c>
      <c r="R181" s="206">
        <v>0</v>
      </c>
      <c r="S181" s="185" t="e">
        <f t="shared" si="41"/>
        <v>#DIV/0!</v>
      </c>
      <c r="T181" s="63"/>
      <c r="U181" s="54"/>
      <c r="V181" s="71"/>
      <c r="W181" s="71"/>
      <c r="X181" s="71"/>
      <c r="Y181" s="71"/>
      <c r="Z181" s="71"/>
      <c r="AA181" s="71"/>
      <c r="AB181" s="71"/>
    </row>
    <row r="182" spans="1:28" s="72" customFormat="1" ht="29.25" hidden="1">
      <c r="A182" s="58"/>
      <c r="B182" s="66"/>
      <c r="C182" s="66">
        <v>6290</v>
      </c>
      <c r="D182" s="67"/>
      <c r="E182" s="68" t="s">
        <v>221</v>
      </c>
      <c r="F182" s="84">
        <v>0</v>
      </c>
      <c r="G182" s="84">
        <v>2000</v>
      </c>
      <c r="H182" s="84"/>
      <c r="I182" s="84"/>
      <c r="J182" s="84"/>
      <c r="K182" s="84"/>
      <c r="L182" s="84"/>
      <c r="M182" s="84"/>
      <c r="N182" s="84"/>
      <c r="O182" s="84"/>
      <c r="P182" s="84"/>
      <c r="Q182" s="203">
        <v>0</v>
      </c>
      <c r="R182" s="206">
        <v>0</v>
      </c>
      <c r="S182" s="185" t="e">
        <f t="shared" si="41"/>
        <v>#DIV/0!</v>
      </c>
      <c r="T182" s="63"/>
      <c r="U182" s="54"/>
      <c r="V182" s="71"/>
      <c r="W182" s="71"/>
      <c r="X182" s="71"/>
      <c r="Y182" s="71"/>
      <c r="Z182" s="71"/>
      <c r="AA182" s="71"/>
      <c r="AB182" s="71"/>
    </row>
    <row r="183" spans="1:28" s="72" customFormat="1" ht="18.75" hidden="1">
      <c r="A183" s="58"/>
      <c r="B183" s="90">
        <v>80114</v>
      </c>
      <c r="C183" s="66"/>
      <c r="D183" s="67"/>
      <c r="E183" s="91" t="s">
        <v>175</v>
      </c>
      <c r="F183" s="84"/>
      <c r="G183" s="84"/>
      <c r="H183" s="84"/>
      <c r="I183" s="84"/>
      <c r="J183" s="84"/>
      <c r="K183" s="84"/>
      <c r="L183" s="84"/>
      <c r="M183" s="92"/>
      <c r="N183" s="84"/>
      <c r="O183" s="84"/>
      <c r="P183" s="84"/>
      <c r="Q183" s="51">
        <f>SUM(Q184:Q184)</f>
        <v>0</v>
      </c>
      <c r="R183" s="51">
        <f>SUM(R184:R184)</f>
        <v>0</v>
      </c>
      <c r="S183" s="53" t="e">
        <f t="shared" si="41"/>
        <v>#DIV/0!</v>
      </c>
      <c r="T183" s="63"/>
      <c r="U183" s="54"/>
      <c r="V183" s="71"/>
      <c r="W183" s="71"/>
      <c r="X183" s="71"/>
      <c r="Y183" s="71"/>
      <c r="Z183" s="71"/>
      <c r="AA183" s="71"/>
      <c r="AB183" s="71"/>
    </row>
    <row r="184" spans="1:28" s="72" customFormat="1" ht="9.75" hidden="1">
      <c r="A184" s="58"/>
      <c r="B184" s="66"/>
      <c r="C184" s="66">
        <v>970</v>
      </c>
      <c r="D184" s="67"/>
      <c r="E184" s="68" t="s">
        <v>224</v>
      </c>
      <c r="F184" s="84"/>
      <c r="G184" s="84"/>
      <c r="H184" s="84"/>
      <c r="I184" s="84"/>
      <c r="J184" s="84"/>
      <c r="K184" s="84"/>
      <c r="L184" s="84"/>
      <c r="M184" s="92"/>
      <c r="N184" s="84"/>
      <c r="O184" s="84"/>
      <c r="P184" s="84"/>
      <c r="Q184" s="203">
        <v>0</v>
      </c>
      <c r="R184" s="111">
        <v>0</v>
      </c>
      <c r="S184" s="185" t="e">
        <f t="shared" si="41"/>
        <v>#DIV/0!</v>
      </c>
      <c r="T184" s="63"/>
      <c r="U184" s="54"/>
      <c r="V184" s="71"/>
      <c r="W184" s="71"/>
      <c r="X184" s="71"/>
      <c r="Y184" s="71"/>
      <c r="Z184" s="71"/>
      <c r="AA184" s="71"/>
      <c r="AB184" s="71"/>
    </row>
    <row r="185" spans="1:28" s="72" customFormat="1" ht="18.75">
      <c r="A185" s="93">
        <v>853</v>
      </c>
      <c r="B185" s="66"/>
      <c r="C185" s="66"/>
      <c r="D185" s="67"/>
      <c r="E185" s="91" t="s">
        <v>208</v>
      </c>
      <c r="F185" s="92">
        <f aca="true" t="shared" si="46" ref="F185:L185">SUM(F186)</f>
        <v>5000</v>
      </c>
      <c r="G185" s="92">
        <f t="shared" si="46"/>
        <v>0</v>
      </c>
      <c r="H185" s="92">
        <f t="shared" si="46"/>
        <v>0</v>
      </c>
      <c r="I185" s="92">
        <f t="shared" si="46"/>
        <v>0</v>
      </c>
      <c r="J185" s="92">
        <f t="shared" si="46"/>
        <v>0</v>
      </c>
      <c r="K185" s="92">
        <f t="shared" si="46"/>
        <v>0</v>
      </c>
      <c r="L185" s="92">
        <f t="shared" si="46"/>
        <v>0</v>
      </c>
      <c r="M185" s="92">
        <f>SUM(M186)</f>
        <v>0</v>
      </c>
      <c r="N185" s="92">
        <f>SUM(N186)</f>
        <v>0</v>
      </c>
      <c r="O185" s="92">
        <f>SUM(O186)</f>
        <v>0</v>
      </c>
      <c r="P185" s="92">
        <f>SUM(P186)</f>
        <v>1500</v>
      </c>
      <c r="Q185" s="51">
        <f>SUM(Q186:Q186)</f>
        <v>50000</v>
      </c>
      <c r="R185" s="51">
        <f>SUM(R186:R186)</f>
        <v>21272.86</v>
      </c>
      <c r="S185" s="53">
        <f t="shared" si="41"/>
        <v>42.55</v>
      </c>
      <c r="T185" s="63"/>
      <c r="U185" s="54"/>
      <c r="V185" s="71"/>
      <c r="W185" s="71"/>
      <c r="X185" s="71"/>
      <c r="Y185" s="71"/>
      <c r="Z185" s="71"/>
      <c r="AA185" s="71"/>
      <c r="AB185" s="71"/>
    </row>
    <row r="186" spans="1:28" s="65" customFormat="1" ht="14.25" customHeight="1">
      <c r="A186" s="58"/>
      <c r="B186" s="59">
        <v>85333</v>
      </c>
      <c r="C186" s="59"/>
      <c r="D186" s="60"/>
      <c r="E186" s="61" t="s">
        <v>78</v>
      </c>
      <c r="F186" s="86">
        <f>SUM(F187:F187)</f>
        <v>5000</v>
      </c>
      <c r="G186" s="86">
        <f aca="true" t="shared" si="47" ref="G186:P186">SUM(G187:G187)</f>
        <v>0</v>
      </c>
      <c r="H186" s="86">
        <f t="shared" si="47"/>
        <v>0</v>
      </c>
      <c r="I186" s="86">
        <f t="shared" si="47"/>
        <v>0</v>
      </c>
      <c r="J186" s="86">
        <f t="shared" si="47"/>
        <v>0</v>
      </c>
      <c r="K186" s="86">
        <f t="shared" si="47"/>
        <v>0</v>
      </c>
      <c r="L186" s="86">
        <f t="shared" si="47"/>
        <v>0</v>
      </c>
      <c r="M186" s="86">
        <f t="shared" si="47"/>
        <v>0</v>
      </c>
      <c r="N186" s="86">
        <f t="shared" si="47"/>
        <v>0</v>
      </c>
      <c r="O186" s="86">
        <f t="shared" si="47"/>
        <v>0</v>
      </c>
      <c r="P186" s="86">
        <f t="shared" si="47"/>
        <v>1500</v>
      </c>
      <c r="Q186" s="51">
        <f>SUM(Q187:Q187)</f>
        <v>50000</v>
      </c>
      <c r="R186" s="86">
        <f>SUM(R187)</f>
        <v>21272.86</v>
      </c>
      <c r="S186" s="53">
        <f t="shared" si="41"/>
        <v>42.55</v>
      </c>
      <c r="T186" s="63"/>
      <c r="U186" s="54"/>
      <c r="V186" s="64"/>
      <c r="W186" s="64"/>
      <c r="X186" s="64"/>
      <c r="Y186" s="64"/>
      <c r="Z186" s="64"/>
      <c r="AA186" s="64"/>
      <c r="AB186" s="64"/>
    </row>
    <row r="187" spans="1:28" s="72" customFormat="1" ht="9.75">
      <c r="A187" s="58"/>
      <c r="B187" s="66"/>
      <c r="C187" s="66">
        <v>970</v>
      </c>
      <c r="D187" s="67"/>
      <c r="E187" s="68" t="s">
        <v>165</v>
      </c>
      <c r="F187" s="84">
        <v>5000</v>
      </c>
      <c r="G187" s="84"/>
      <c r="H187" s="84"/>
      <c r="I187" s="84"/>
      <c r="J187" s="84"/>
      <c r="K187" s="84"/>
      <c r="L187" s="84"/>
      <c r="M187" s="84"/>
      <c r="N187" s="84"/>
      <c r="O187" s="84"/>
      <c r="P187" s="84">
        <v>1500</v>
      </c>
      <c r="Q187" s="203">
        <v>50000</v>
      </c>
      <c r="R187" s="111">
        <v>21272.86</v>
      </c>
      <c r="S187" s="185">
        <f t="shared" si="41"/>
        <v>42.55</v>
      </c>
      <c r="T187" s="63"/>
      <c r="U187" s="54"/>
      <c r="V187" s="71"/>
      <c r="W187" s="71"/>
      <c r="X187" s="71"/>
      <c r="Y187" s="71"/>
      <c r="Z187" s="71"/>
      <c r="AA187" s="71"/>
      <c r="AB187" s="71"/>
    </row>
    <row r="188" spans="1:28" s="57" customFormat="1" ht="9.75" hidden="1">
      <c r="A188" s="47">
        <v>854</v>
      </c>
      <c r="B188" s="48"/>
      <c r="C188" s="48"/>
      <c r="D188" s="49"/>
      <c r="E188" s="50" t="s">
        <v>91</v>
      </c>
      <c r="F188" s="88" t="e">
        <f>SUM(F189,#REF!)</f>
        <v>#REF!</v>
      </c>
      <c r="G188" s="88" t="e">
        <f>SUM(G189,#REF!)</f>
        <v>#REF!</v>
      </c>
      <c r="H188" s="88" t="e">
        <f>SUM(H189,#REF!)</f>
        <v>#REF!</v>
      </c>
      <c r="I188" s="88" t="e">
        <f>SUM(I189,#REF!)</f>
        <v>#REF!</v>
      </c>
      <c r="J188" s="88" t="e">
        <f>SUM(J189,#REF!)</f>
        <v>#REF!</v>
      </c>
      <c r="K188" s="88" t="e">
        <f>SUM(K189,#REF!)</f>
        <v>#REF!</v>
      </c>
      <c r="L188" s="88" t="e">
        <f>SUM(L189,#REF!)</f>
        <v>#REF!</v>
      </c>
      <c r="M188" s="88" t="e">
        <f>SUM(M189,#REF!)</f>
        <v>#REF!</v>
      </c>
      <c r="N188" s="88" t="e">
        <f>SUM(N189,#REF!)</f>
        <v>#REF!</v>
      </c>
      <c r="O188" s="88" t="e">
        <f>SUM(O189,#REF!)</f>
        <v>#REF!</v>
      </c>
      <c r="P188" s="88" t="e">
        <f>SUM(P189,#REF!)</f>
        <v>#REF!</v>
      </c>
      <c r="Q188" s="51">
        <f>SUM(Q189:Q189)</f>
        <v>0</v>
      </c>
      <c r="R188" s="51">
        <f>SUM(R189:R189)</f>
        <v>0</v>
      </c>
      <c r="S188" s="53" t="e">
        <f t="shared" si="41"/>
        <v>#DIV/0!</v>
      </c>
      <c r="T188" s="63"/>
      <c r="U188" s="54"/>
      <c r="V188" s="56"/>
      <c r="W188" s="56"/>
      <c r="X188" s="56"/>
      <c r="Y188" s="56"/>
      <c r="Z188" s="56"/>
      <c r="AA188" s="56"/>
      <c r="AB188" s="56"/>
    </row>
    <row r="189" spans="1:28" s="65" customFormat="1" ht="9" hidden="1">
      <c r="A189" s="58"/>
      <c r="B189" s="59">
        <v>85401</v>
      </c>
      <c r="C189" s="59"/>
      <c r="D189" s="60"/>
      <c r="E189" s="61" t="s">
        <v>92</v>
      </c>
      <c r="F189" s="86" t="e">
        <f>SUM(#REF!)</f>
        <v>#REF!</v>
      </c>
      <c r="G189" s="86" t="e">
        <f>SUM(#REF!)</f>
        <v>#REF!</v>
      </c>
      <c r="H189" s="86" t="e">
        <f>SUM(#REF!)</f>
        <v>#REF!</v>
      </c>
      <c r="I189" s="86" t="e">
        <f>SUM(#REF!)</f>
        <v>#REF!</v>
      </c>
      <c r="J189" s="86" t="e">
        <f>SUM(#REF!)</f>
        <v>#REF!</v>
      </c>
      <c r="K189" s="86" t="e">
        <f>SUM(#REF!)</f>
        <v>#REF!</v>
      </c>
      <c r="L189" s="86" t="e">
        <f>SUM(#REF!)</f>
        <v>#REF!</v>
      </c>
      <c r="M189" s="86" t="e">
        <f>SUM(#REF!)</f>
        <v>#REF!</v>
      </c>
      <c r="N189" s="86" t="e">
        <f>SUM(#REF!)</f>
        <v>#REF!</v>
      </c>
      <c r="O189" s="86" t="e">
        <f>SUM(#REF!)</f>
        <v>#REF!</v>
      </c>
      <c r="P189" s="86" t="e">
        <f>SUM(#REF!)</f>
        <v>#REF!</v>
      </c>
      <c r="Q189" s="51">
        <f>SUM(Q190:Q190)</f>
        <v>0</v>
      </c>
      <c r="R189" s="51">
        <f>SUM(R190:R190)</f>
        <v>0</v>
      </c>
      <c r="S189" s="53" t="e">
        <f t="shared" si="41"/>
        <v>#DIV/0!</v>
      </c>
      <c r="T189" s="63"/>
      <c r="U189" s="54"/>
      <c r="V189" s="64"/>
      <c r="W189" s="64"/>
      <c r="X189" s="64"/>
      <c r="Y189" s="64"/>
      <c r="Z189" s="64"/>
      <c r="AA189" s="64"/>
      <c r="AB189" s="64"/>
    </row>
    <row r="190" spans="1:28" s="72" customFormat="1" ht="9.75" hidden="1">
      <c r="A190" s="58"/>
      <c r="B190" s="66"/>
      <c r="C190" s="66">
        <v>970</v>
      </c>
      <c r="D190" s="67"/>
      <c r="E190" s="68" t="s">
        <v>224</v>
      </c>
      <c r="F190" s="84"/>
      <c r="G190" s="84"/>
      <c r="H190" s="84"/>
      <c r="I190" s="84"/>
      <c r="J190" s="84"/>
      <c r="K190" s="84"/>
      <c r="L190" s="84"/>
      <c r="M190" s="92"/>
      <c r="N190" s="84"/>
      <c r="O190" s="84"/>
      <c r="P190" s="84"/>
      <c r="Q190" s="203">
        <v>0</v>
      </c>
      <c r="R190" s="111">
        <v>0</v>
      </c>
      <c r="S190" s="185" t="e">
        <f t="shared" si="41"/>
        <v>#DIV/0!</v>
      </c>
      <c r="T190" s="63"/>
      <c r="U190" s="54"/>
      <c r="V190" s="71"/>
      <c r="W190" s="71"/>
      <c r="X190" s="71"/>
      <c r="Y190" s="71"/>
      <c r="Z190" s="71"/>
      <c r="AA190" s="71"/>
      <c r="AB190" s="71"/>
    </row>
    <row r="191" spans="1:28" s="57" customFormat="1" ht="18.75">
      <c r="A191" s="47">
        <v>900</v>
      </c>
      <c r="B191" s="48"/>
      <c r="C191" s="48"/>
      <c r="D191" s="49"/>
      <c r="E191" s="50" t="s">
        <v>79</v>
      </c>
      <c r="F191" s="101" t="e">
        <f>SUM(F192,#REF!,F209)</f>
        <v>#REF!</v>
      </c>
      <c r="G191" s="101" t="e">
        <f>SUM(G192,#REF!,G209)</f>
        <v>#REF!</v>
      </c>
      <c r="H191" s="101" t="e">
        <f>SUM(H192,#REF!,H209)</f>
        <v>#REF!</v>
      </c>
      <c r="I191" s="101" t="e">
        <f>SUM(I192,#REF!,I209)</f>
        <v>#REF!</v>
      </c>
      <c r="J191" s="101" t="e">
        <f>SUM(J192,#REF!,J209)</f>
        <v>#REF!</v>
      </c>
      <c r="K191" s="101" t="e">
        <f>SUM(K192,#REF!,K209)</f>
        <v>#REF!</v>
      </c>
      <c r="L191" s="101" t="e">
        <f>SUM(L192,#REF!,L209)</f>
        <v>#REF!</v>
      </c>
      <c r="M191" s="101" t="e">
        <f>SUM(M192,#REF!,M209)</f>
        <v>#REF!</v>
      </c>
      <c r="N191" s="101" t="e">
        <f>SUM(N192,#REF!,N209)</f>
        <v>#REF!</v>
      </c>
      <c r="O191" s="101" t="e">
        <f>SUM(O192,#REF!,O209)</f>
        <v>#REF!</v>
      </c>
      <c r="P191" s="101" t="e">
        <f>SUM(P192,#REF!,P209)</f>
        <v>#REF!</v>
      </c>
      <c r="Q191" s="51">
        <f>SUM(Q192)</f>
        <v>80703</v>
      </c>
      <c r="R191" s="51">
        <f>SUM(R192)</f>
        <v>25101.5</v>
      </c>
      <c r="S191" s="53">
        <f t="shared" si="41"/>
        <v>31.1</v>
      </c>
      <c r="T191" s="63"/>
      <c r="U191" s="54"/>
      <c r="V191" s="56"/>
      <c r="W191" s="56"/>
      <c r="X191" s="56"/>
      <c r="Y191" s="56"/>
      <c r="Z191" s="56"/>
      <c r="AA191" s="56"/>
      <c r="AB191" s="56"/>
    </row>
    <row r="192" spans="1:28" s="65" customFormat="1" ht="9">
      <c r="A192" s="58"/>
      <c r="B192" s="59">
        <v>90001</v>
      </c>
      <c r="C192" s="59"/>
      <c r="D192" s="60" t="s">
        <v>181</v>
      </c>
      <c r="E192" s="61" t="s">
        <v>80</v>
      </c>
      <c r="F192" s="86" t="e">
        <f>SUM(#REF!)</f>
        <v>#REF!</v>
      </c>
      <c r="G192" s="86" t="e">
        <f>SUM(#REF!)</f>
        <v>#REF!</v>
      </c>
      <c r="H192" s="86" t="e">
        <f>SUM(#REF!)</f>
        <v>#REF!</v>
      </c>
      <c r="I192" s="86" t="e">
        <f>SUM(#REF!)</f>
        <v>#REF!</v>
      </c>
      <c r="J192" s="86" t="e">
        <f>SUM(#REF!)</f>
        <v>#REF!</v>
      </c>
      <c r="K192" s="86" t="e">
        <f>SUM(#REF!)</f>
        <v>#REF!</v>
      </c>
      <c r="L192" s="86" t="e">
        <f>SUM(#REF!)</f>
        <v>#REF!</v>
      </c>
      <c r="M192" s="86" t="e">
        <f>SUM(#REF!)</f>
        <v>#REF!</v>
      </c>
      <c r="N192" s="86" t="e">
        <f>SUM(#REF!)</f>
        <v>#REF!</v>
      </c>
      <c r="O192" s="86" t="e">
        <f>SUM(#REF!)</f>
        <v>#REF!</v>
      </c>
      <c r="P192" s="86" t="e">
        <f>SUM(#REF!)</f>
        <v>#REF!</v>
      </c>
      <c r="Q192" s="51">
        <f>SUM(Q193:Q193)</f>
        <v>80703</v>
      </c>
      <c r="R192" s="51">
        <f>SUM(R193:R193)</f>
        <v>25101.5</v>
      </c>
      <c r="S192" s="53">
        <f t="shared" si="41"/>
        <v>31.1</v>
      </c>
      <c r="T192" s="63"/>
      <c r="U192" s="54"/>
      <c r="V192" s="64"/>
      <c r="W192" s="64"/>
      <c r="X192" s="64"/>
      <c r="Y192" s="64"/>
      <c r="Z192" s="64"/>
      <c r="AA192" s="64"/>
      <c r="AB192" s="64"/>
    </row>
    <row r="193" spans="1:28" s="72" customFormat="1" ht="29.25">
      <c r="A193" s="58"/>
      <c r="B193" s="66"/>
      <c r="C193" s="66">
        <v>6290</v>
      </c>
      <c r="D193" s="67"/>
      <c r="E193" s="68" t="s">
        <v>221</v>
      </c>
      <c r="F193" s="84">
        <v>0</v>
      </c>
      <c r="G193" s="84">
        <v>2000</v>
      </c>
      <c r="H193" s="84"/>
      <c r="I193" s="84"/>
      <c r="J193" s="84"/>
      <c r="K193" s="84"/>
      <c r="L193" s="84"/>
      <c r="M193" s="84"/>
      <c r="N193" s="84"/>
      <c r="O193" s="84"/>
      <c r="P193" s="84"/>
      <c r="Q193" s="203">
        <v>80703</v>
      </c>
      <c r="R193" s="206">
        <v>25101.5</v>
      </c>
      <c r="S193" s="185">
        <f t="shared" si="41"/>
        <v>31.1</v>
      </c>
      <c r="T193" s="63"/>
      <c r="U193" s="54"/>
      <c r="V193" s="71"/>
      <c r="W193" s="71"/>
      <c r="X193" s="71"/>
      <c r="Y193" s="71"/>
      <c r="Z193" s="71"/>
      <c r="AA193" s="71"/>
      <c r="AB193" s="71"/>
    </row>
    <row r="194" spans="1:28" s="3" customFormat="1" ht="12" thickBot="1">
      <c r="A194" s="388" t="s">
        <v>220</v>
      </c>
      <c r="B194" s="389"/>
      <c r="C194" s="389"/>
      <c r="D194" s="389"/>
      <c r="E194" s="390"/>
      <c r="F194" s="122"/>
      <c r="G194" s="122"/>
      <c r="H194" s="122"/>
      <c r="I194" s="122"/>
      <c r="J194" s="122"/>
      <c r="K194" s="122"/>
      <c r="L194" s="122"/>
      <c r="M194" s="142"/>
      <c r="N194" s="122"/>
      <c r="O194" s="122"/>
      <c r="P194" s="122"/>
      <c r="Q194" s="204">
        <f>SUM(Q168,Q171,Q185,Q188,Q191)</f>
        <v>1004246</v>
      </c>
      <c r="R194" s="204">
        <f>SUM(R168,R171,R185,R188,R191)</f>
        <v>923298.7999999999</v>
      </c>
      <c r="S194" s="155">
        <f t="shared" si="41"/>
        <v>91.94</v>
      </c>
      <c r="T194" s="120"/>
      <c r="U194" s="120"/>
      <c r="V194" s="143"/>
      <c r="W194" s="144"/>
      <c r="X194" s="144"/>
      <c r="Y194" s="144"/>
      <c r="Z194" s="144"/>
      <c r="AA194" s="144"/>
      <c r="AB194" s="149"/>
    </row>
    <row r="195" spans="1:28" s="3" customFormat="1" ht="12" thickBot="1">
      <c r="A195" s="391" t="s">
        <v>292</v>
      </c>
      <c r="B195" s="392"/>
      <c r="C195" s="392"/>
      <c r="D195" s="392"/>
      <c r="E195" s="392"/>
      <c r="F195" s="145" t="e">
        <f>SUM(F86,F154,#REF!,#REF!)</f>
        <v>#REF!</v>
      </c>
      <c r="G195" s="145" t="e">
        <f>SUM(G86,G154,#REF!,#REF!)</f>
        <v>#REF!</v>
      </c>
      <c r="H195" s="145" t="e">
        <f>SUM(H86,H154,#REF!,#REF!)</f>
        <v>#REF!</v>
      </c>
      <c r="I195" s="145" t="e">
        <f>SUM(I86,I154,#REF!,#REF!)</f>
        <v>#REF!</v>
      </c>
      <c r="J195" s="145" t="e">
        <f>SUM(J86,J154,#REF!,#REF!)</f>
        <v>#REF!</v>
      </c>
      <c r="K195" s="145" t="e">
        <f>SUM(K86,K154,#REF!,#REF!)</f>
        <v>#REF!</v>
      </c>
      <c r="L195" s="145" t="e">
        <f>SUM(L86,L154,#REF!,#REF!)</f>
        <v>#REF!</v>
      </c>
      <c r="M195" s="145" t="e">
        <f>SUM(M86,M154,#REF!,#REF!)</f>
        <v>#REF!</v>
      </c>
      <c r="N195" s="145" t="e">
        <f>SUM(N86,N154,#REF!,#REF!)</f>
        <v>#REF!</v>
      </c>
      <c r="O195" s="145" t="e">
        <f>SUM(O86,O154,#REF!,#REF!)</f>
        <v>#REF!</v>
      </c>
      <c r="P195" s="145" t="e">
        <f>SUM(P86,P154,#REF!,#REF!)</f>
        <v>#REF!</v>
      </c>
      <c r="Q195" s="145">
        <f>SUM(Q86,Q97,Q119,Q124,Q154,Q162,Q194)</f>
        <v>11853859</v>
      </c>
      <c r="R195" s="320">
        <f>SUM(R86,R97,R119,R124,R154,R162,R194)</f>
        <v>11851841.28</v>
      </c>
      <c r="S195" s="126">
        <f t="shared" si="41"/>
        <v>99.98</v>
      </c>
      <c r="T195" s="146" t="e">
        <f>SUM(T86,T97,T119,T124,T154,T162,T194)</f>
        <v>#REF!</v>
      </c>
      <c r="U195" s="146" t="e">
        <f>SUM(U86,U97,U119,U124,U154,U162,U194)</f>
        <v>#REF!</v>
      </c>
      <c r="V195" s="156" t="e">
        <f>ROUND((U195/T195)*100,2)</f>
        <v>#REF!</v>
      </c>
      <c r="W195" s="157"/>
      <c r="X195" s="147"/>
      <c r="Y195" s="147"/>
      <c r="Z195" s="147"/>
      <c r="AA195" s="147"/>
      <c r="AB195" s="148"/>
    </row>
    <row r="196" spans="19:26" ht="9.75">
      <c r="S196" s="115"/>
      <c r="T196" s="116"/>
      <c r="U196" s="116"/>
      <c r="V196" s="72"/>
      <c r="W196" s="72"/>
      <c r="X196" s="72"/>
      <c r="Y196" s="72"/>
      <c r="Z196" s="72"/>
    </row>
    <row r="197" spans="20:26" ht="9.75">
      <c r="T197" s="116"/>
      <c r="U197" s="116"/>
      <c r="V197" s="72"/>
      <c r="W197" s="72"/>
      <c r="X197" s="72"/>
      <c r="Y197" s="72"/>
      <c r="Z197" s="72"/>
    </row>
    <row r="198" spans="20:26" ht="9.75">
      <c r="T198" s="116"/>
      <c r="U198" s="116"/>
      <c r="V198" s="72"/>
      <c r="W198" s="72"/>
      <c r="X198" s="72"/>
      <c r="Y198" s="72"/>
      <c r="Z198" s="72"/>
    </row>
    <row r="199" spans="20:26" ht="9.75">
      <c r="T199" s="116"/>
      <c r="U199" s="116"/>
      <c r="V199" s="72"/>
      <c r="W199" s="72"/>
      <c r="X199" s="72"/>
      <c r="Y199" s="72"/>
      <c r="Z199" s="72"/>
    </row>
    <row r="200" spans="20:26" ht="9.75">
      <c r="T200" s="116"/>
      <c r="U200" s="116"/>
      <c r="V200" s="72"/>
      <c r="W200" s="72"/>
      <c r="X200" s="72"/>
      <c r="Y200" s="72"/>
      <c r="Z200" s="72"/>
    </row>
    <row r="201" spans="20:26" ht="9.75">
      <c r="T201" s="116"/>
      <c r="U201" s="116"/>
      <c r="V201" s="72"/>
      <c r="W201" s="72"/>
      <c r="X201" s="72"/>
      <c r="Y201" s="72"/>
      <c r="Z201" s="72"/>
    </row>
    <row r="202" spans="20:26" ht="9.75">
      <c r="T202" s="116"/>
      <c r="U202" s="116"/>
      <c r="V202" s="72"/>
      <c r="W202" s="72"/>
      <c r="X202" s="72"/>
      <c r="Y202" s="72"/>
      <c r="Z202" s="72"/>
    </row>
    <row r="203" spans="20:26" ht="9.75">
      <c r="T203" s="116"/>
      <c r="U203" s="116"/>
      <c r="V203" s="72"/>
      <c r="W203" s="72"/>
      <c r="X203" s="72"/>
      <c r="Y203" s="72"/>
      <c r="Z203" s="72"/>
    </row>
    <row r="204" spans="20:26" ht="9.75">
      <c r="T204" s="116"/>
      <c r="U204" s="116"/>
      <c r="V204" s="72"/>
      <c r="W204" s="72"/>
      <c r="X204" s="72"/>
      <c r="Y204" s="72"/>
      <c r="Z204" s="72"/>
    </row>
    <row r="205" spans="20:26" ht="9.75">
      <c r="T205" s="116"/>
      <c r="U205" s="116"/>
      <c r="V205" s="72"/>
      <c r="W205" s="72"/>
      <c r="X205" s="72"/>
      <c r="Y205" s="72"/>
      <c r="Z205" s="72"/>
    </row>
    <row r="206" spans="20:26" ht="9.75">
      <c r="T206" s="116"/>
      <c r="U206" s="116"/>
      <c r="V206" s="72"/>
      <c r="W206" s="72"/>
      <c r="X206" s="72"/>
      <c r="Y206" s="72"/>
      <c r="Z206" s="72"/>
    </row>
    <row r="207" spans="20:26" ht="9.75">
      <c r="T207" s="116"/>
      <c r="U207" s="116"/>
      <c r="V207" s="72"/>
      <c r="W207" s="72"/>
      <c r="X207" s="72"/>
      <c r="Y207" s="72"/>
      <c r="Z207" s="72"/>
    </row>
    <row r="208" spans="20:26" ht="9.75">
      <c r="T208" s="116"/>
      <c r="U208" s="116"/>
      <c r="V208" s="72"/>
      <c r="W208" s="72"/>
      <c r="X208" s="72"/>
      <c r="Y208" s="72"/>
      <c r="Z208" s="72"/>
    </row>
    <row r="209" spans="20:26" ht="9.75">
      <c r="T209" s="116"/>
      <c r="U209" s="116"/>
      <c r="V209" s="72"/>
      <c r="W209" s="72"/>
      <c r="X209" s="72"/>
      <c r="Y209" s="72"/>
      <c r="Z209" s="72"/>
    </row>
    <row r="210" spans="20:25" ht="9.75">
      <c r="T210" s="116"/>
      <c r="U210" s="116"/>
      <c r="V210" s="72"/>
      <c r="Y210" s="72"/>
    </row>
    <row r="211" spans="20:25" ht="9.75">
      <c r="T211" s="116"/>
      <c r="U211" s="116"/>
      <c r="V211" s="72"/>
      <c r="Y211" s="72"/>
    </row>
    <row r="212" spans="20:25" ht="9.75">
      <c r="T212" s="116"/>
      <c r="U212" s="116"/>
      <c r="V212" s="72"/>
      <c r="Y212" s="72"/>
    </row>
    <row r="213" spans="20:25" ht="9.75">
      <c r="T213" s="116"/>
      <c r="U213" s="116"/>
      <c r="V213" s="72"/>
      <c r="Y213" s="72"/>
    </row>
    <row r="214" spans="20:25" ht="9.75">
      <c r="T214" s="116"/>
      <c r="U214" s="116"/>
      <c r="V214" s="72"/>
      <c r="Y214" s="72"/>
    </row>
    <row r="215" spans="20:25" ht="9.75">
      <c r="T215" s="116"/>
      <c r="U215" s="116"/>
      <c r="V215" s="72"/>
      <c r="Y215" s="72"/>
    </row>
    <row r="216" spans="20:25" ht="9.75">
      <c r="T216" s="116"/>
      <c r="U216" s="116"/>
      <c r="V216" s="72"/>
      <c r="Y216" s="72"/>
    </row>
    <row r="217" spans="20:25" ht="9.75">
      <c r="T217" s="116"/>
      <c r="U217" s="116"/>
      <c r="V217" s="72"/>
      <c r="Y217" s="72"/>
    </row>
    <row r="218" spans="20:25" ht="9.75">
      <c r="T218" s="116"/>
      <c r="U218" s="116"/>
      <c r="V218" s="72"/>
      <c r="Y218" s="72"/>
    </row>
    <row r="219" spans="20:25" ht="9.75">
      <c r="T219" s="116"/>
      <c r="U219" s="116"/>
      <c r="V219" s="72"/>
      <c r="Y219" s="72"/>
    </row>
    <row r="220" spans="20:25" ht="9.75">
      <c r="T220" s="116"/>
      <c r="U220" s="116"/>
      <c r="V220" s="72"/>
      <c r="Y220" s="72"/>
    </row>
    <row r="221" spans="20:25" ht="9.75">
      <c r="T221" s="116"/>
      <c r="U221" s="116"/>
      <c r="V221" s="72"/>
      <c r="Y221" s="72"/>
    </row>
  </sheetData>
  <mergeCells count="23">
    <mergeCell ref="E2:S2"/>
    <mergeCell ref="A86:E86"/>
    <mergeCell ref="Q3:Q4"/>
    <mergeCell ref="R3:R4"/>
    <mergeCell ref="A3:A4"/>
    <mergeCell ref="B3:B4"/>
    <mergeCell ref="C3:C4"/>
    <mergeCell ref="E3:E4"/>
    <mergeCell ref="A5:S6"/>
    <mergeCell ref="W3:Y3"/>
    <mergeCell ref="Z3:AB3"/>
    <mergeCell ref="S3:S4"/>
    <mergeCell ref="T3:V3"/>
    <mergeCell ref="A154:E154"/>
    <mergeCell ref="A120:R120"/>
    <mergeCell ref="A97:E97"/>
    <mergeCell ref="A119:E119"/>
    <mergeCell ref="A124:E124"/>
    <mergeCell ref="A155:E155"/>
    <mergeCell ref="A194:E194"/>
    <mergeCell ref="A195:E195"/>
    <mergeCell ref="A163:E163"/>
    <mergeCell ref="A162:E162"/>
  </mergeCells>
  <printOptions/>
  <pageMargins left="1.3779527559055118" right="0" top="0.984251968503937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" sqref="G1"/>
    </sheetView>
  </sheetViews>
  <sheetFormatPr defaultColWidth="9.00390625" defaultRowHeight="12.75"/>
  <cols>
    <col min="1" max="1" width="3.875" style="8" customWidth="1"/>
    <col min="2" max="2" width="13.00390625" style="8" customWidth="1"/>
    <col min="3" max="3" width="16.625" style="176" customWidth="1"/>
    <col min="4" max="4" width="8.875" style="326" customWidth="1"/>
    <col min="5" max="5" width="9.875" style="326" customWidth="1"/>
    <col min="6" max="6" width="6.75390625" style="8" customWidth="1"/>
    <col min="7" max="7" width="31.375" style="8" customWidth="1"/>
    <col min="8" max="16384" width="9.125" style="8" customWidth="1"/>
  </cols>
  <sheetData>
    <row r="1" ht="12.75">
      <c r="G1" s="10" t="s">
        <v>309</v>
      </c>
    </row>
    <row r="2" spans="4:6" ht="12.75">
      <c r="D2" s="333"/>
      <c r="E2" s="333" t="s">
        <v>133</v>
      </c>
      <c r="F2" s="330"/>
    </row>
    <row r="3" spans="1:7" s="334" customFormat="1" ht="12.75">
      <c r="A3" s="424" t="s">
        <v>290</v>
      </c>
      <c r="B3" s="424"/>
      <c r="C3" s="424"/>
      <c r="D3" s="424"/>
      <c r="E3" s="424"/>
      <c r="F3" s="424"/>
      <c r="G3" s="424"/>
    </row>
    <row r="4" spans="1:7" s="335" customFormat="1" ht="30.75" customHeight="1">
      <c r="A4" s="428" t="s">
        <v>110</v>
      </c>
      <c r="B4" s="428" t="s">
        <v>126</v>
      </c>
      <c r="C4" s="428" t="s">
        <v>134</v>
      </c>
      <c r="D4" s="425" t="s">
        <v>135</v>
      </c>
      <c r="E4" s="426"/>
      <c r="F4" s="427"/>
      <c r="G4" s="428" t="s">
        <v>136</v>
      </c>
    </row>
    <row r="5" spans="1:7" s="335" customFormat="1" ht="21" customHeight="1">
      <c r="A5" s="429"/>
      <c r="B5" s="429"/>
      <c r="C5" s="429"/>
      <c r="D5" s="336" t="s">
        <v>107</v>
      </c>
      <c r="E5" s="336" t="s">
        <v>108</v>
      </c>
      <c r="F5" s="337" t="s">
        <v>96</v>
      </c>
      <c r="G5" s="429"/>
    </row>
    <row r="6" spans="1:7" s="10" customFormat="1" ht="12.75">
      <c r="A6" s="14">
        <v>1</v>
      </c>
      <c r="B6" s="14">
        <v>2</v>
      </c>
      <c r="C6" s="332">
        <v>3</v>
      </c>
      <c r="D6" s="331">
        <v>4</v>
      </c>
      <c r="E6" s="331">
        <v>5</v>
      </c>
      <c r="F6" s="14">
        <v>6</v>
      </c>
      <c r="G6" s="14">
        <v>7</v>
      </c>
    </row>
    <row r="7" spans="1:7" s="10" customFormat="1" ht="38.25">
      <c r="A7" s="14" t="s">
        <v>112</v>
      </c>
      <c r="B7" s="332" t="s">
        <v>233</v>
      </c>
      <c r="C7" s="338" t="s">
        <v>234</v>
      </c>
      <c r="D7" s="339">
        <v>53000</v>
      </c>
      <c r="E7" s="339">
        <v>52380.69</v>
      </c>
      <c r="F7" s="339">
        <f aca="true" t="shared" si="0" ref="F7:F15">ROUND((E7/D7)*100,2)</f>
        <v>98.83</v>
      </c>
      <c r="G7" s="340" t="s">
        <v>246</v>
      </c>
    </row>
    <row r="8" spans="1:7" ht="79.5" customHeight="1">
      <c r="A8" s="14" t="s">
        <v>114</v>
      </c>
      <c r="B8" s="332" t="s">
        <v>209</v>
      </c>
      <c r="C8" s="341" t="s">
        <v>137</v>
      </c>
      <c r="D8" s="339">
        <v>125000</v>
      </c>
      <c r="E8" s="339">
        <v>124731.25</v>
      </c>
      <c r="F8" s="339">
        <f t="shared" si="0"/>
        <v>99.79</v>
      </c>
      <c r="G8" s="340" t="s">
        <v>248</v>
      </c>
    </row>
    <row r="9" spans="1:7" ht="79.5" customHeight="1">
      <c r="A9" s="14" t="s">
        <v>115</v>
      </c>
      <c r="B9" s="332" t="s">
        <v>232</v>
      </c>
      <c r="C9" s="341" t="s">
        <v>137</v>
      </c>
      <c r="D9" s="339">
        <v>13000</v>
      </c>
      <c r="E9" s="339">
        <v>13000</v>
      </c>
      <c r="F9" s="339">
        <f t="shared" si="0"/>
        <v>100</v>
      </c>
      <c r="G9" s="338" t="s">
        <v>138</v>
      </c>
    </row>
    <row r="10" spans="1:7" ht="76.5">
      <c r="A10" s="14" t="s">
        <v>116</v>
      </c>
      <c r="B10" s="332" t="s">
        <v>235</v>
      </c>
      <c r="C10" s="342" t="s">
        <v>299</v>
      </c>
      <c r="D10" s="339">
        <v>4000</v>
      </c>
      <c r="E10" s="339">
        <v>4000</v>
      </c>
      <c r="F10" s="339">
        <f t="shared" si="0"/>
        <v>100</v>
      </c>
      <c r="G10" s="340" t="s">
        <v>247</v>
      </c>
    </row>
    <row r="11" spans="1:7" ht="89.25">
      <c r="A11" s="14" t="s">
        <v>117</v>
      </c>
      <c r="B11" s="332" t="s">
        <v>236</v>
      </c>
      <c r="C11" s="342" t="s">
        <v>249</v>
      </c>
      <c r="D11" s="339">
        <v>75000</v>
      </c>
      <c r="E11" s="339">
        <v>29280</v>
      </c>
      <c r="F11" s="339">
        <f t="shared" si="0"/>
        <v>39.04</v>
      </c>
      <c r="G11" s="340" t="s">
        <v>241</v>
      </c>
    </row>
    <row r="12" spans="1:7" ht="63.75">
      <c r="A12" s="14" t="s">
        <v>118</v>
      </c>
      <c r="B12" s="332" t="s">
        <v>238</v>
      </c>
      <c r="C12" s="342" t="s">
        <v>298</v>
      </c>
      <c r="D12" s="339">
        <v>4000</v>
      </c>
      <c r="E12" s="339">
        <v>4000</v>
      </c>
      <c r="F12" s="339">
        <f t="shared" si="0"/>
        <v>100</v>
      </c>
      <c r="G12" s="340" t="s">
        <v>242</v>
      </c>
    </row>
    <row r="13" spans="1:7" ht="49.5" customHeight="1">
      <c r="A13" s="14" t="s">
        <v>13</v>
      </c>
      <c r="B13" s="332" t="s">
        <v>237</v>
      </c>
      <c r="C13" s="342" t="s">
        <v>245</v>
      </c>
      <c r="D13" s="339">
        <v>35000</v>
      </c>
      <c r="E13" s="339">
        <v>35000</v>
      </c>
      <c r="F13" s="339">
        <f t="shared" si="0"/>
        <v>100</v>
      </c>
      <c r="G13" s="340" t="s">
        <v>244</v>
      </c>
    </row>
    <row r="14" spans="1:7" ht="63.75">
      <c r="A14" s="14" t="s">
        <v>250</v>
      </c>
      <c r="B14" s="332" t="s">
        <v>239</v>
      </c>
      <c r="C14" s="342" t="s">
        <v>297</v>
      </c>
      <c r="D14" s="339">
        <v>12000</v>
      </c>
      <c r="E14" s="339">
        <v>12000</v>
      </c>
      <c r="F14" s="339">
        <f t="shared" si="0"/>
        <v>100</v>
      </c>
      <c r="G14" s="340" t="s">
        <v>243</v>
      </c>
    </row>
    <row r="15" spans="1:7" ht="12.75">
      <c r="A15" s="343"/>
      <c r="B15" s="343"/>
      <c r="C15" s="341" t="s">
        <v>240</v>
      </c>
      <c r="D15" s="344">
        <f>SUM(D7:D14)</f>
        <v>321000</v>
      </c>
      <c r="E15" s="344">
        <f>SUM(E7:E14)</f>
        <v>274391.94</v>
      </c>
      <c r="F15" s="339">
        <f t="shared" si="0"/>
        <v>85.48</v>
      </c>
      <c r="G15" s="14"/>
    </row>
    <row r="16" ht="12.75">
      <c r="G16" s="10"/>
    </row>
  </sheetData>
  <mergeCells count="6">
    <mergeCell ref="A3:G3"/>
    <mergeCell ref="D4:F4"/>
    <mergeCell ref="C4:C5"/>
    <mergeCell ref="B4:B5"/>
    <mergeCell ref="A4:A5"/>
    <mergeCell ref="G4:G5"/>
  </mergeCells>
  <printOptions/>
  <pageMargins left="0.7874015748031497" right="0" top="0.3937007874015748" bottom="0.3937007874015748" header="0.11811023622047245" footer="0.118110236220472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C2">
      <selection activeCell="L3" sqref="L3"/>
    </sheetView>
  </sheetViews>
  <sheetFormatPr defaultColWidth="9.00390625" defaultRowHeight="12.75"/>
  <cols>
    <col min="1" max="1" width="5.875" style="16" customWidth="1"/>
    <col min="2" max="2" width="9.875" style="16" customWidth="1"/>
    <col min="3" max="3" width="29.375" style="15" customWidth="1"/>
    <col min="4" max="4" width="8.875" style="160" customWidth="1"/>
    <col min="5" max="5" width="8.75390625" style="160" customWidth="1"/>
    <col min="6" max="6" width="6.125" style="160" customWidth="1"/>
    <col min="7" max="7" width="8.625" style="160" customWidth="1"/>
    <col min="8" max="8" width="8.75390625" style="160" customWidth="1"/>
    <col min="9" max="9" width="5.75390625" style="160" customWidth="1"/>
    <col min="10" max="10" width="8.875" style="160" customWidth="1"/>
    <col min="11" max="11" width="10.00390625" style="160" customWidth="1"/>
    <col min="12" max="12" width="6.125" style="160" customWidth="1"/>
    <col min="13" max="13" width="5.375" style="160" customWidth="1"/>
    <col min="14" max="14" width="8.875" style="160" customWidth="1"/>
    <col min="15" max="15" width="8.25390625" style="160" customWidth="1"/>
    <col min="16" max="16384" width="29.375" style="16" customWidth="1"/>
  </cols>
  <sheetData>
    <row r="2" spans="3:15" s="21" customFormat="1" ht="11.25">
      <c r="C2" s="22"/>
      <c r="D2" s="159"/>
      <c r="E2" s="159"/>
      <c r="F2" s="159"/>
      <c r="G2" s="160"/>
      <c r="H2" s="160"/>
      <c r="I2" s="160"/>
      <c r="J2" s="160"/>
      <c r="K2" s="160"/>
      <c r="L2" s="160"/>
      <c r="M2" s="159"/>
      <c r="N2" s="159"/>
      <c r="O2" s="159"/>
    </row>
    <row r="3" spans="3:15" s="8" customFormat="1" ht="12.75">
      <c r="C3" s="176"/>
      <c r="D3" s="177"/>
      <c r="E3" s="177"/>
      <c r="F3" s="177"/>
      <c r="G3" s="177"/>
      <c r="H3" s="177"/>
      <c r="I3" s="177"/>
      <c r="J3" s="177"/>
      <c r="K3" s="177"/>
      <c r="L3" s="177" t="s">
        <v>276</v>
      </c>
      <c r="M3" s="177"/>
      <c r="N3" s="177"/>
      <c r="O3" s="177"/>
    </row>
    <row r="4" spans="1:15" s="8" customFormat="1" ht="12.75">
      <c r="A4" s="424" t="s">
        <v>124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178"/>
      <c r="O4" s="178"/>
    </row>
    <row r="5" spans="1:15" s="8" customFormat="1" ht="12.75">
      <c r="A5" s="424" t="s">
        <v>125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178"/>
      <c r="O5" s="178"/>
    </row>
    <row r="6" spans="1:15" ht="11.25">
      <c r="A6" s="23"/>
      <c r="B6" s="23"/>
      <c r="C6" s="24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4:15" ht="11.25">
      <c r="D7" s="437" t="s">
        <v>291</v>
      </c>
      <c r="E7" s="437"/>
      <c r="F7" s="437"/>
      <c r="G7" s="437"/>
      <c r="J7" s="162"/>
      <c r="K7" s="162"/>
      <c r="L7" s="162"/>
      <c r="M7" s="162"/>
      <c r="N7" s="162"/>
      <c r="O7" s="162"/>
    </row>
    <row r="8" spans="10:15" ht="11.25">
      <c r="J8" s="162"/>
      <c r="K8" s="162"/>
      <c r="L8" s="162"/>
      <c r="M8" s="162"/>
      <c r="N8" s="162"/>
      <c r="O8" s="162"/>
    </row>
    <row r="9" spans="1:15" s="25" customFormat="1" ht="11.25">
      <c r="A9" s="18" t="s">
        <v>110</v>
      </c>
      <c r="B9" s="369" t="s">
        <v>126</v>
      </c>
      <c r="C9" s="369" t="s">
        <v>127</v>
      </c>
      <c r="D9" s="432" t="s">
        <v>128</v>
      </c>
      <c r="E9" s="433"/>
      <c r="F9" s="434"/>
      <c r="G9" s="432" t="s">
        <v>129</v>
      </c>
      <c r="H9" s="433"/>
      <c r="I9" s="434"/>
      <c r="J9" s="432" t="s">
        <v>130</v>
      </c>
      <c r="K9" s="433"/>
      <c r="L9" s="434"/>
      <c r="M9" s="435" t="s">
        <v>307</v>
      </c>
      <c r="N9" s="436"/>
      <c r="O9" s="436"/>
    </row>
    <row r="10" spans="1:15" s="25" customFormat="1" ht="11.25">
      <c r="A10" s="18"/>
      <c r="B10" s="370"/>
      <c r="C10" s="370"/>
      <c r="D10" s="163" t="s">
        <v>107</v>
      </c>
      <c r="E10" s="164" t="s">
        <v>108</v>
      </c>
      <c r="F10" s="164" t="s">
        <v>96</v>
      </c>
      <c r="G10" s="164" t="s">
        <v>107</v>
      </c>
      <c r="H10" s="164" t="s">
        <v>108</v>
      </c>
      <c r="I10" s="164" t="s">
        <v>96</v>
      </c>
      <c r="J10" s="164" t="s">
        <v>107</v>
      </c>
      <c r="K10" s="164" t="s">
        <v>108</v>
      </c>
      <c r="L10" s="165" t="s">
        <v>96</v>
      </c>
      <c r="M10" s="165" t="s">
        <v>107</v>
      </c>
      <c r="N10" s="166" t="s">
        <v>108</v>
      </c>
      <c r="O10" s="167" t="s">
        <v>96</v>
      </c>
    </row>
    <row r="11" spans="1:15" s="20" customFormat="1" ht="11.25">
      <c r="A11" s="17">
        <v>1</v>
      </c>
      <c r="B11" s="17">
        <v>2</v>
      </c>
      <c r="C11" s="19">
        <v>3</v>
      </c>
      <c r="D11" s="168">
        <v>4</v>
      </c>
      <c r="E11" s="168">
        <v>5</v>
      </c>
      <c r="F11" s="168">
        <v>6</v>
      </c>
      <c r="G11" s="168">
        <v>7</v>
      </c>
      <c r="H11" s="168">
        <v>8</v>
      </c>
      <c r="I11" s="168">
        <v>9</v>
      </c>
      <c r="J11" s="168">
        <v>10</v>
      </c>
      <c r="K11" s="169">
        <v>11</v>
      </c>
      <c r="L11" s="168">
        <v>12</v>
      </c>
      <c r="M11" s="168">
        <v>13</v>
      </c>
      <c r="N11" s="168">
        <v>14</v>
      </c>
      <c r="O11" s="168">
        <v>15</v>
      </c>
    </row>
    <row r="12" spans="1:15" s="21" customFormat="1" ht="21">
      <c r="A12" s="345" t="s">
        <v>112</v>
      </c>
      <c r="B12" s="346" t="s">
        <v>131</v>
      </c>
      <c r="C12" s="347" t="s">
        <v>132</v>
      </c>
      <c r="D12" s="348">
        <v>240</v>
      </c>
      <c r="E12" s="348">
        <v>240.15</v>
      </c>
      <c r="F12" s="348">
        <f>ROUND((E12/D12)*100,2)</f>
        <v>100.06</v>
      </c>
      <c r="G12" s="348">
        <v>6654.62</v>
      </c>
      <c r="H12" s="348">
        <v>6654.62</v>
      </c>
      <c r="I12" s="348">
        <f>ROUND((H12/G12)*100,2)</f>
        <v>100</v>
      </c>
      <c r="J12" s="348">
        <f>SUM(J15:J17)</f>
        <v>5965.65</v>
      </c>
      <c r="K12" s="348">
        <f>SUM(K15:K17)</f>
        <v>5965.65</v>
      </c>
      <c r="L12" s="348">
        <f>ROUND((K12/J12)*100,2)</f>
        <v>100</v>
      </c>
      <c r="M12" s="348">
        <v>929.12</v>
      </c>
      <c r="N12" s="348">
        <v>929.12</v>
      </c>
      <c r="O12" s="348">
        <f>ROUND((N12/M12)*100,2)</f>
        <v>100</v>
      </c>
    </row>
    <row r="13" spans="1:15" s="21" customFormat="1" ht="11.25">
      <c r="A13" s="345"/>
      <c r="B13" s="346"/>
      <c r="C13" s="349" t="s">
        <v>304</v>
      </c>
      <c r="D13" s="348"/>
      <c r="E13" s="348"/>
      <c r="F13" s="348"/>
      <c r="G13" s="350">
        <v>1654.62</v>
      </c>
      <c r="H13" s="350">
        <v>1654.62</v>
      </c>
      <c r="I13" s="350">
        <f>ROUND((H13/G13)*100,2)</f>
        <v>100</v>
      </c>
      <c r="J13" s="348"/>
      <c r="K13" s="348"/>
      <c r="L13" s="348"/>
      <c r="M13" s="348"/>
      <c r="N13" s="348"/>
      <c r="O13" s="348"/>
    </row>
    <row r="14" spans="1:15" s="21" customFormat="1" ht="11.25">
      <c r="A14" s="345"/>
      <c r="B14" s="346"/>
      <c r="C14" s="349" t="s">
        <v>305</v>
      </c>
      <c r="D14" s="348"/>
      <c r="E14" s="348"/>
      <c r="F14" s="348"/>
      <c r="G14" s="350">
        <v>5000</v>
      </c>
      <c r="H14" s="350">
        <v>5000</v>
      </c>
      <c r="I14" s="350">
        <f>ROUND((H14/G14)*100,2)</f>
        <v>100</v>
      </c>
      <c r="J14" s="348"/>
      <c r="K14" s="348"/>
      <c r="L14" s="348"/>
      <c r="M14" s="348"/>
      <c r="N14" s="348"/>
      <c r="O14" s="348"/>
    </row>
    <row r="15" spans="1:15" s="21" customFormat="1" ht="22.5">
      <c r="A15" s="345"/>
      <c r="B15" s="346"/>
      <c r="C15" s="349" t="s">
        <v>306</v>
      </c>
      <c r="D15" s="348"/>
      <c r="E15" s="348"/>
      <c r="F15" s="348"/>
      <c r="G15" s="350"/>
      <c r="H15" s="350"/>
      <c r="I15" s="350"/>
      <c r="J15" s="351">
        <v>5000</v>
      </c>
      <c r="K15" s="351">
        <v>5000</v>
      </c>
      <c r="L15" s="351">
        <f>ROUND((K15/J15)*100,2)</f>
        <v>100</v>
      </c>
      <c r="M15" s="348"/>
      <c r="N15" s="348"/>
      <c r="O15" s="348"/>
    </row>
    <row r="16" spans="1:15" ht="33.75">
      <c r="A16" s="352"/>
      <c r="B16" s="353"/>
      <c r="C16" s="354" t="s">
        <v>210</v>
      </c>
      <c r="D16" s="355"/>
      <c r="E16" s="355"/>
      <c r="F16" s="355"/>
      <c r="G16" s="355"/>
      <c r="H16" s="355"/>
      <c r="I16" s="355"/>
      <c r="J16" s="355">
        <v>965.65</v>
      </c>
      <c r="K16" s="355">
        <v>965.65</v>
      </c>
      <c r="L16" s="351">
        <f>ROUND((K16/J16)*100,2)</f>
        <v>100</v>
      </c>
      <c r="M16" s="355"/>
      <c r="N16" s="355"/>
      <c r="O16" s="355"/>
    </row>
    <row r="17" spans="1:15" ht="11.25">
      <c r="A17" s="352"/>
      <c r="B17" s="353"/>
      <c r="C17" s="349"/>
      <c r="D17" s="355"/>
      <c r="E17" s="355"/>
      <c r="F17" s="355"/>
      <c r="G17" s="355"/>
      <c r="H17" s="355"/>
      <c r="I17" s="355"/>
      <c r="J17" s="355"/>
      <c r="K17" s="355"/>
      <c r="L17" s="351"/>
      <c r="M17" s="355"/>
      <c r="N17" s="355"/>
      <c r="O17" s="355"/>
    </row>
    <row r="18" ht="11.25">
      <c r="B18" s="26"/>
    </row>
    <row r="19" spans="7:9" ht="11.25">
      <c r="G19" s="27"/>
      <c r="H19" s="27"/>
      <c r="I19" s="27"/>
    </row>
    <row r="20" spans="4:17" ht="11.25">
      <c r="D20" s="170"/>
      <c r="E20" s="170"/>
      <c r="F20" s="170"/>
      <c r="G20" s="171"/>
      <c r="H20" s="171"/>
      <c r="I20" s="171"/>
      <c r="J20" s="170"/>
      <c r="K20" s="430"/>
      <c r="L20" s="430"/>
      <c r="M20" s="430"/>
      <c r="N20" s="431"/>
      <c r="O20" s="431"/>
      <c r="P20" s="431"/>
      <c r="Q20" s="431"/>
    </row>
    <row r="21" spans="16:17" ht="11.25">
      <c r="P21" s="30"/>
      <c r="Q21" s="30"/>
    </row>
    <row r="22" spans="16:17" ht="11.25">
      <c r="P22" s="30"/>
      <c r="Q22" s="30"/>
    </row>
    <row r="23" spans="2:17" ht="11.25">
      <c r="B23" s="27"/>
      <c r="G23" s="27"/>
      <c r="H23" s="27"/>
      <c r="I23" s="27"/>
      <c r="J23" s="27"/>
      <c r="N23" s="27"/>
      <c r="O23" s="27"/>
      <c r="P23" s="31"/>
      <c r="Q23" s="30"/>
    </row>
  </sheetData>
  <mergeCells count="10">
    <mergeCell ref="K20:Q20"/>
    <mergeCell ref="A4:M4"/>
    <mergeCell ref="A5:M5"/>
    <mergeCell ref="D9:F9"/>
    <mergeCell ref="G9:I9"/>
    <mergeCell ref="M9:O9"/>
    <mergeCell ref="J9:L9"/>
    <mergeCell ref="C9:C10"/>
    <mergeCell ref="B9:B10"/>
    <mergeCell ref="D7:G7"/>
  </mergeCells>
  <printOptions/>
  <pageMargins left="0.3937007874015748" right="0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6"/>
  <sheetViews>
    <sheetView zoomScale="150" zoomScaleNormal="150" workbookViewId="0" topLeftCell="A1">
      <pane ySplit="7" topLeftCell="BM74" activePane="bottomLeft" state="frozen"/>
      <selection pane="topLeft" activeCell="B1" sqref="B1"/>
      <selection pane="bottomLeft" activeCell="A77" sqref="A77:C77"/>
    </sheetView>
  </sheetViews>
  <sheetFormatPr defaultColWidth="9.00390625" defaultRowHeight="12.75"/>
  <cols>
    <col min="1" max="1" width="3.625" style="260" customWidth="1"/>
    <col min="2" max="2" width="4.125" style="261" customWidth="1"/>
    <col min="3" max="3" width="19.75390625" style="262" customWidth="1"/>
    <col min="4" max="4" width="8.00390625" style="263" customWidth="1"/>
    <col min="5" max="5" width="8.00390625" style="264" customWidth="1"/>
    <col min="6" max="6" width="4.25390625" style="265" customWidth="1"/>
    <col min="7" max="7" width="8.00390625" style="263" customWidth="1"/>
    <col min="8" max="8" width="7.375" style="263" customWidth="1"/>
    <col min="9" max="9" width="4.375" style="263" customWidth="1"/>
    <col min="10" max="10" width="7.25390625" style="263" customWidth="1"/>
    <col min="11" max="11" width="7.625" style="263" customWidth="1"/>
    <col min="12" max="12" width="4.25390625" style="263" customWidth="1"/>
    <col min="13" max="13" width="6.625" style="263" customWidth="1"/>
    <col min="14" max="14" width="6.375" style="263" customWidth="1"/>
    <col min="15" max="15" width="4.25390625" style="263" customWidth="1"/>
    <col min="16" max="17" width="5.75390625" style="263" customWidth="1"/>
    <col min="18" max="18" width="3.625" style="263" customWidth="1"/>
    <col min="19" max="19" width="3.00390625" style="263" customWidth="1"/>
    <col min="20" max="20" width="3.125" style="263" customWidth="1"/>
    <col min="21" max="21" width="3.00390625" style="263" customWidth="1"/>
    <col min="22" max="22" width="7.375" style="263" customWidth="1"/>
    <col min="23" max="23" width="7.25390625" style="263" customWidth="1"/>
    <col min="24" max="24" width="4.75390625" style="263" customWidth="1"/>
    <col min="25" max="16384" width="9.125" style="250" customWidth="1"/>
  </cols>
  <sheetData>
    <row r="1" spans="4:24" s="220" customFormat="1" ht="16.5" customHeight="1"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s="229" customFormat="1" ht="11.25" customHeight="1">
      <c r="A2" s="220"/>
      <c r="B2" s="222"/>
      <c r="C2" s="223"/>
      <c r="D2" s="224"/>
      <c r="E2" s="225"/>
      <c r="F2" s="226" t="s">
        <v>311</v>
      </c>
      <c r="G2" s="227"/>
      <c r="H2" s="227"/>
      <c r="I2" s="227"/>
      <c r="J2" s="227"/>
      <c r="K2" s="228"/>
      <c r="L2" s="228"/>
      <c r="M2" s="228"/>
      <c r="N2" s="228" t="s">
        <v>225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s="229" customFormat="1" ht="9.75" customHeight="1">
      <c r="A3" s="468" t="s">
        <v>50</v>
      </c>
      <c r="B3" s="477" t="s">
        <v>195</v>
      </c>
      <c r="C3" s="474" t="s">
        <v>51</v>
      </c>
      <c r="D3" s="438" t="s">
        <v>103</v>
      </c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40"/>
    </row>
    <row r="4" spans="1:24" s="229" customFormat="1" ht="8.25" customHeight="1">
      <c r="A4" s="469"/>
      <c r="B4" s="478"/>
      <c r="C4" s="475"/>
      <c r="D4" s="453" t="s">
        <v>88</v>
      </c>
      <c r="E4" s="454"/>
      <c r="F4" s="455"/>
      <c r="G4" s="438" t="s">
        <v>101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40"/>
      <c r="V4" s="441" t="s">
        <v>102</v>
      </c>
      <c r="W4" s="442"/>
      <c r="X4" s="443"/>
    </row>
    <row r="5" spans="1:24" s="229" customFormat="1" ht="8.25" customHeight="1">
      <c r="A5" s="469"/>
      <c r="B5" s="478"/>
      <c r="C5" s="475"/>
      <c r="D5" s="456"/>
      <c r="E5" s="457"/>
      <c r="F5" s="458"/>
      <c r="G5" s="441" t="s">
        <v>97</v>
      </c>
      <c r="H5" s="442"/>
      <c r="I5" s="443"/>
      <c r="J5" s="438" t="s">
        <v>100</v>
      </c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  <c r="V5" s="450"/>
      <c r="W5" s="451"/>
      <c r="X5" s="452"/>
    </row>
    <row r="6" spans="1:24" s="229" customFormat="1" ht="18.75" customHeight="1">
      <c r="A6" s="469"/>
      <c r="B6" s="478"/>
      <c r="C6" s="475"/>
      <c r="D6" s="459"/>
      <c r="E6" s="460"/>
      <c r="F6" s="461"/>
      <c r="G6" s="444"/>
      <c r="H6" s="445"/>
      <c r="I6" s="446"/>
      <c r="J6" s="447" t="s">
        <v>310</v>
      </c>
      <c r="K6" s="448"/>
      <c r="L6" s="449"/>
      <c r="M6" s="438" t="s">
        <v>98</v>
      </c>
      <c r="N6" s="439"/>
      <c r="O6" s="440"/>
      <c r="P6" s="438" t="s">
        <v>99</v>
      </c>
      <c r="Q6" s="439"/>
      <c r="R6" s="440"/>
      <c r="S6" s="447" t="s">
        <v>194</v>
      </c>
      <c r="T6" s="448"/>
      <c r="U6" s="449"/>
      <c r="V6" s="444"/>
      <c r="W6" s="445"/>
      <c r="X6" s="446"/>
    </row>
    <row r="7" spans="1:24" s="235" customFormat="1" ht="12" customHeight="1">
      <c r="A7" s="470"/>
      <c r="B7" s="479"/>
      <c r="C7" s="476"/>
      <c r="D7" s="230" t="s">
        <v>107</v>
      </c>
      <c r="E7" s="230" t="s">
        <v>106</v>
      </c>
      <c r="F7" s="231" t="s">
        <v>96</v>
      </c>
      <c r="G7" s="232" t="s">
        <v>107</v>
      </c>
      <c r="H7" s="232" t="s">
        <v>108</v>
      </c>
      <c r="I7" s="232" t="s">
        <v>96</v>
      </c>
      <c r="J7" s="233" t="s">
        <v>107</v>
      </c>
      <c r="K7" s="233" t="s">
        <v>108</v>
      </c>
      <c r="L7" s="233" t="s">
        <v>96</v>
      </c>
      <c r="M7" s="233" t="s">
        <v>107</v>
      </c>
      <c r="N7" s="234" t="s">
        <v>192</v>
      </c>
      <c r="O7" s="233" t="s">
        <v>96</v>
      </c>
      <c r="P7" s="233" t="s">
        <v>107</v>
      </c>
      <c r="Q7" s="233" t="s">
        <v>108</v>
      </c>
      <c r="R7" s="233" t="s">
        <v>96</v>
      </c>
      <c r="S7" s="234" t="s">
        <v>193</v>
      </c>
      <c r="T7" s="234" t="s">
        <v>192</v>
      </c>
      <c r="U7" s="233" t="s">
        <v>96</v>
      </c>
      <c r="V7" s="233" t="s">
        <v>107</v>
      </c>
      <c r="W7" s="233" t="s">
        <v>108</v>
      </c>
      <c r="X7" s="233" t="s">
        <v>96</v>
      </c>
    </row>
    <row r="8" spans="1:24" s="242" customFormat="1" ht="12" customHeight="1">
      <c r="A8" s="236">
        <v>1</v>
      </c>
      <c r="B8" s="236">
        <v>2</v>
      </c>
      <c r="C8" s="236">
        <v>4</v>
      </c>
      <c r="D8" s="237">
        <v>5</v>
      </c>
      <c r="E8" s="237">
        <v>6</v>
      </c>
      <c r="F8" s="238">
        <v>7</v>
      </c>
      <c r="G8" s="239">
        <v>8</v>
      </c>
      <c r="H8" s="239">
        <v>9</v>
      </c>
      <c r="I8" s="240">
        <v>10</v>
      </c>
      <c r="J8" s="238">
        <v>11</v>
      </c>
      <c r="K8" s="238">
        <v>12</v>
      </c>
      <c r="L8" s="241">
        <v>13</v>
      </c>
      <c r="M8" s="238">
        <v>14</v>
      </c>
      <c r="N8" s="237">
        <v>15</v>
      </c>
      <c r="O8" s="241">
        <v>16</v>
      </c>
      <c r="P8" s="238">
        <v>17</v>
      </c>
      <c r="Q8" s="238">
        <v>18</v>
      </c>
      <c r="R8" s="241">
        <v>19</v>
      </c>
      <c r="S8" s="237">
        <v>20</v>
      </c>
      <c r="T8" s="237">
        <v>21</v>
      </c>
      <c r="U8" s="241">
        <v>22</v>
      </c>
      <c r="V8" s="238">
        <v>23</v>
      </c>
      <c r="W8" s="238">
        <v>24</v>
      </c>
      <c r="X8" s="241">
        <v>25</v>
      </c>
    </row>
    <row r="9" spans="1:24" s="244" customFormat="1" ht="27" customHeight="1">
      <c r="A9" s="471" t="s">
        <v>105</v>
      </c>
      <c r="B9" s="472"/>
      <c r="C9" s="473"/>
      <c r="D9" s="230">
        <f>SUM(D10,D14,D16,D19,D21,D24,D29,D32,D34,D36,D38,D46,D50,D58,D60,D64,D70,D75)</f>
        <v>8849254</v>
      </c>
      <c r="E9" s="230">
        <f>SUM(E10,E14,E16,E19,E21,E24,E29,E32,E34,E36,E38,E46,E50,E58,E60,E64,E70,E75)</f>
        <v>8412725.510000002</v>
      </c>
      <c r="F9" s="243">
        <f aca="true" t="shared" si="0" ref="F9:F18">ROUND((E9/D9)*100,2)</f>
        <v>95.07</v>
      </c>
      <c r="G9" s="230">
        <f>SUM(G10,G14,G16,G19,G21,G24,G29,G32,G34,G36,G38,G46,G50,G58,G60,G64,G70,G75)</f>
        <v>7827608</v>
      </c>
      <c r="H9" s="230">
        <f>SUM(H10,H14,H16,H19,H21,H24,H29,H32,H34,H36,H38,H46,H50,H58,H60,H64,H70,H75)</f>
        <v>7458689.900000002</v>
      </c>
      <c r="I9" s="243">
        <f aca="true" t="shared" si="1" ref="I9:I19">ROUND((H9/G9)*100,2)</f>
        <v>95.29</v>
      </c>
      <c r="J9" s="230">
        <f>SUM(J10,J14,J16,J19,J21,J24,J29,J32,J34,J36,J38,J46,J50,J58,J60,J64,J70,J75)</f>
        <v>4612908</v>
      </c>
      <c r="K9" s="230">
        <f>SUM(K10,K14,K16,K19,K21,K24,K29,K32,K34,K36,K38,K46,K50,K58,K60,K64,K70,K75)</f>
        <v>4444548.3100000005</v>
      </c>
      <c r="L9" s="243">
        <f>ROUND((K9/J9)*100,2)</f>
        <v>96.35</v>
      </c>
      <c r="M9" s="230">
        <f>SUM(M10,M14,M16,M19,M29,M24,M32,M34,M36,M38,M46,M50,M58,M60,M64,M70,M75)</f>
        <v>108000</v>
      </c>
      <c r="N9" s="230">
        <f>SUM(N10,N14,N16,N19,N29,N24,N32,N34,N36,N38,N46,N50,N58,N60,N64,N70,N75)</f>
        <v>107380.69</v>
      </c>
      <c r="O9" s="243">
        <f>ROUND((N9/M9)*100,2)</f>
        <v>99.43</v>
      </c>
      <c r="P9" s="230">
        <f>SUM(P10,P14,P16,P19,P24,P29,P32,P34,P36,P38,P46,P50,P58,P60,P64,P70,P75)</f>
        <v>75000</v>
      </c>
      <c r="Q9" s="230">
        <f>SUM(Q10,Q14,Q16,Q19,Q24,Q29,Q32,Q34,Q36,Q38,Q46,Q50,Q58,Q60,Q64,Q70,Q75)</f>
        <v>57138.72</v>
      </c>
      <c r="R9" s="243">
        <f>ROUND((Q9/P9)*100,2)</f>
        <v>76.18</v>
      </c>
      <c r="S9" s="230"/>
      <c r="T9" s="230"/>
      <c r="U9" s="243"/>
      <c r="V9" s="230">
        <f>SUM(V10,V14,V24,V16,V19,V29,V32,V34,V36,V38,V46,V50,V60,V64,V70,V75)</f>
        <v>1021646</v>
      </c>
      <c r="W9" s="230">
        <f>SUM(W10,W14,W24,W16,W19,W29,W32,W34,W36,W38,W46,W50,W60,W64,W70,W75)</f>
        <v>954035.61</v>
      </c>
      <c r="X9" s="243">
        <f>ROUND((W9/V9)*100,2)</f>
        <v>93.38</v>
      </c>
    </row>
    <row r="10" spans="1:24" s="244" customFormat="1" ht="8.25">
      <c r="A10" s="245">
        <v>10</v>
      </c>
      <c r="B10" s="246"/>
      <c r="C10" s="247" t="s">
        <v>52</v>
      </c>
      <c r="D10" s="243">
        <f>SUM(D11,D12,D13)</f>
        <v>6831</v>
      </c>
      <c r="E10" s="243">
        <f>SUM(E11,E12,E13)</f>
        <v>4427.63</v>
      </c>
      <c r="F10" s="243">
        <f t="shared" si="0"/>
        <v>64.82</v>
      </c>
      <c r="G10" s="243">
        <f>SUM(G11,G12,G13)</f>
        <v>6831</v>
      </c>
      <c r="H10" s="243">
        <f>SUM(H11,H12,H13)</f>
        <v>4427.63</v>
      </c>
      <c r="I10" s="243">
        <f t="shared" si="1"/>
        <v>64.82</v>
      </c>
      <c r="J10" s="243"/>
      <c r="K10" s="243"/>
      <c r="L10" s="248"/>
      <c r="M10" s="243"/>
      <c r="N10" s="243"/>
      <c r="O10" s="248"/>
      <c r="P10" s="243"/>
      <c r="Q10" s="243"/>
      <c r="R10" s="248"/>
      <c r="S10" s="243"/>
      <c r="T10" s="243"/>
      <c r="U10" s="248"/>
      <c r="V10" s="243"/>
      <c r="W10" s="243"/>
      <c r="X10" s="243"/>
    </row>
    <row r="11" spans="1:24" s="271" customFormat="1" ht="8.25">
      <c r="A11" s="266"/>
      <c r="B11" s="267">
        <v>1018</v>
      </c>
      <c r="C11" s="268" t="s">
        <v>53</v>
      </c>
      <c r="D11" s="269">
        <v>600</v>
      </c>
      <c r="E11" s="269">
        <v>0</v>
      </c>
      <c r="F11" s="269">
        <f t="shared" si="0"/>
        <v>0</v>
      </c>
      <c r="G11" s="269">
        <v>600</v>
      </c>
      <c r="H11" s="269">
        <v>0</v>
      </c>
      <c r="I11" s="269">
        <f t="shared" si="1"/>
        <v>0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71" customFormat="1" ht="8.25">
      <c r="A12" s="266"/>
      <c r="B12" s="267">
        <v>1030</v>
      </c>
      <c r="C12" s="268" t="s">
        <v>54</v>
      </c>
      <c r="D12" s="269">
        <v>1656</v>
      </c>
      <c r="E12" s="269">
        <v>1607.4</v>
      </c>
      <c r="F12" s="269">
        <f t="shared" si="0"/>
        <v>97.07</v>
      </c>
      <c r="G12" s="269">
        <v>1656</v>
      </c>
      <c r="H12" s="269">
        <v>1607.4</v>
      </c>
      <c r="I12" s="269">
        <f t="shared" si="1"/>
        <v>97.07</v>
      </c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</row>
    <row r="13" spans="1:34" s="271" customFormat="1" ht="8.25">
      <c r="A13" s="266"/>
      <c r="B13" s="267">
        <v>1095</v>
      </c>
      <c r="C13" s="268" t="s">
        <v>55</v>
      </c>
      <c r="D13" s="269">
        <v>4575</v>
      </c>
      <c r="E13" s="269">
        <v>2820.23</v>
      </c>
      <c r="F13" s="269">
        <f t="shared" si="0"/>
        <v>61.64</v>
      </c>
      <c r="G13" s="269">
        <v>4575</v>
      </c>
      <c r="H13" s="269">
        <v>2820.23</v>
      </c>
      <c r="I13" s="269">
        <f t="shared" si="1"/>
        <v>61.64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</row>
    <row r="14" spans="1:24" s="244" customFormat="1" ht="16.5">
      <c r="A14" s="245">
        <v>400</v>
      </c>
      <c r="B14" s="246"/>
      <c r="C14" s="247" t="s">
        <v>56</v>
      </c>
      <c r="D14" s="243">
        <f>SUM(D15)</f>
        <v>55122</v>
      </c>
      <c r="E14" s="243">
        <f>SUM(E15)</f>
        <v>54500.89</v>
      </c>
      <c r="F14" s="243">
        <f t="shared" si="0"/>
        <v>98.87</v>
      </c>
      <c r="G14" s="243">
        <f>SUM(G15)</f>
        <v>55122</v>
      </c>
      <c r="H14" s="243">
        <f>SUM(H15)</f>
        <v>54500.89</v>
      </c>
      <c r="I14" s="243">
        <f t="shared" si="1"/>
        <v>98.87</v>
      </c>
      <c r="J14" s="243">
        <f>SUM(J15)</f>
        <v>2122</v>
      </c>
      <c r="K14" s="243">
        <f>SUM(K15)</f>
        <v>2120.2</v>
      </c>
      <c r="L14" s="243">
        <f>ROUND((K14/J14)*100,2)</f>
        <v>99.92</v>
      </c>
      <c r="M14" s="243">
        <f>SUM(M15)</f>
        <v>53000</v>
      </c>
      <c r="N14" s="243">
        <f>SUM(N15)</f>
        <v>52380.69</v>
      </c>
      <c r="O14" s="243">
        <f>ROUND((N14/M14)*100,2)</f>
        <v>98.83</v>
      </c>
      <c r="P14" s="248"/>
      <c r="Q14" s="248"/>
      <c r="R14" s="248"/>
      <c r="S14" s="248"/>
      <c r="T14" s="248"/>
      <c r="U14" s="248"/>
      <c r="V14" s="243"/>
      <c r="W14" s="243"/>
      <c r="X14" s="243"/>
    </row>
    <row r="15" spans="1:24" s="271" customFormat="1" ht="8.25">
      <c r="A15" s="266"/>
      <c r="B15" s="267">
        <v>40002</v>
      </c>
      <c r="C15" s="268" t="s">
        <v>57</v>
      </c>
      <c r="D15" s="269">
        <v>55122</v>
      </c>
      <c r="E15" s="269">
        <v>54500.89</v>
      </c>
      <c r="F15" s="269">
        <f t="shared" si="0"/>
        <v>98.87</v>
      </c>
      <c r="G15" s="269">
        <v>55122</v>
      </c>
      <c r="H15" s="269">
        <v>54500.89</v>
      </c>
      <c r="I15" s="269">
        <f t="shared" si="1"/>
        <v>98.87</v>
      </c>
      <c r="J15" s="269">
        <v>2122</v>
      </c>
      <c r="K15" s="269">
        <v>2120.2</v>
      </c>
      <c r="L15" s="269">
        <f>ROUND((K15/J15)*100,2)</f>
        <v>99.92</v>
      </c>
      <c r="M15" s="270">
        <v>53000</v>
      </c>
      <c r="N15" s="270">
        <v>52380.69</v>
      </c>
      <c r="O15" s="269">
        <f>ROUND((N15/M15)*100,2)</f>
        <v>98.83</v>
      </c>
      <c r="P15" s="270"/>
      <c r="Q15" s="270"/>
      <c r="R15" s="270"/>
      <c r="S15" s="270"/>
      <c r="T15" s="270"/>
      <c r="U15" s="270"/>
      <c r="V15" s="269"/>
      <c r="W15" s="269"/>
      <c r="X15" s="269"/>
    </row>
    <row r="16" spans="1:24" s="244" customFormat="1" ht="8.25">
      <c r="A16" s="245">
        <v>600</v>
      </c>
      <c r="B16" s="246"/>
      <c r="C16" s="247" t="s">
        <v>58</v>
      </c>
      <c r="D16" s="243">
        <f>SUM(D17,D18)</f>
        <v>556800</v>
      </c>
      <c r="E16" s="243">
        <f>SUM(E17,E18)</f>
        <v>492240.26</v>
      </c>
      <c r="F16" s="243">
        <f t="shared" si="0"/>
        <v>88.41</v>
      </c>
      <c r="G16" s="243">
        <f>SUM(G17,G18)</f>
        <v>285800</v>
      </c>
      <c r="H16" s="243">
        <f>SUM(H17,H18)</f>
        <v>239023.58000000002</v>
      </c>
      <c r="I16" s="243">
        <f t="shared" si="1"/>
        <v>83.63</v>
      </c>
      <c r="J16" s="243">
        <f>SUM(J17,J18)</f>
        <v>3860</v>
      </c>
      <c r="K16" s="243">
        <f>SUM(K17,K18)</f>
        <v>3240</v>
      </c>
      <c r="L16" s="243">
        <f>ROUND((K16/J16)*100,2)</f>
        <v>83.94</v>
      </c>
      <c r="M16" s="248"/>
      <c r="N16" s="248"/>
      <c r="O16" s="248"/>
      <c r="P16" s="248"/>
      <c r="Q16" s="248"/>
      <c r="R16" s="248"/>
      <c r="S16" s="248"/>
      <c r="T16" s="248"/>
      <c r="U16" s="248"/>
      <c r="V16" s="243">
        <f>SUM(V17,V18)</f>
        <v>271000</v>
      </c>
      <c r="W16" s="243">
        <f>SUM(W17,W18)</f>
        <v>253216.68</v>
      </c>
      <c r="X16" s="243">
        <f>ROUND((W16/V16)*100,2)</f>
        <v>93.44</v>
      </c>
    </row>
    <row r="17" spans="1:24" s="271" customFormat="1" ht="8.25">
      <c r="A17" s="266"/>
      <c r="B17" s="267">
        <v>60016</v>
      </c>
      <c r="C17" s="268" t="s">
        <v>59</v>
      </c>
      <c r="D17" s="269">
        <v>439460</v>
      </c>
      <c r="E17" s="269">
        <v>380451.69</v>
      </c>
      <c r="F17" s="269">
        <f t="shared" si="0"/>
        <v>86.57</v>
      </c>
      <c r="G17" s="269">
        <v>168460</v>
      </c>
      <c r="H17" s="269">
        <v>127235.01</v>
      </c>
      <c r="I17" s="269">
        <f t="shared" si="1"/>
        <v>75.53</v>
      </c>
      <c r="J17" s="270">
        <v>3520</v>
      </c>
      <c r="K17" s="270">
        <v>2900</v>
      </c>
      <c r="L17" s="269">
        <f>ROUND((K17/J17)*100,2)</f>
        <v>82.39</v>
      </c>
      <c r="M17" s="270"/>
      <c r="N17" s="270"/>
      <c r="O17" s="270"/>
      <c r="P17" s="270"/>
      <c r="Q17" s="270"/>
      <c r="R17" s="270"/>
      <c r="S17" s="270"/>
      <c r="T17" s="270"/>
      <c r="U17" s="270"/>
      <c r="V17" s="270">
        <v>271000</v>
      </c>
      <c r="W17" s="270">
        <v>253216.68</v>
      </c>
      <c r="X17" s="269">
        <f>ROUND((W17/V17)*100,2)</f>
        <v>93.44</v>
      </c>
    </row>
    <row r="18" spans="1:24" s="271" customFormat="1" ht="8.25">
      <c r="A18" s="266"/>
      <c r="B18" s="267">
        <v>60095</v>
      </c>
      <c r="C18" s="268" t="s">
        <v>55</v>
      </c>
      <c r="D18" s="269">
        <v>117340</v>
      </c>
      <c r="E18" s="269">
        <v>111788.57</v>
      </c>
      <c r="F18" s="269">
        <f t="shared" si="0"/>
        <v>95.27</v>
      </c>
      <c r="G18" s="269">
        <v>117340</v>
      </c>
      <c r="H18" s="269">
        <v>111788.57</v>
      </c>
      <c r="I18" s="269">
        <f t="shared" si="1"/>
        <v>95.27</v>
      </c>
      <c r="J18" s="270">
        <v>340</v>
      </c>
      <c r="K18" s="270">
        <v>340</v>
      </c>
      <c r="L18" s="269">
        <f>ROUND((K18/J18)*100,2)</f>
        <v>100</v>
      </c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1:24" s="252" customFormat="1" ht="9">
      <c r="A19" s="245">
        <v>700</v>
      </c>
      <c r="B19" s="246"/>
      <c r="C19" s="247" t="s">
        <v>160</v>
      </c>
      <c r="D19" s="243">
        <f>SUM(D20)</f>
        <v>4200</v>
      </c>
      <c r="E19" s="243">
        <f>SUM(E20)</f>
        <v>3965.35</v>
      </c>
      <c r="F19" s="243">
        <f aca="true" t="shared" si="2" ref="F19:F25">ROUND((E19/D19)*100,2)</f>
        <v>94.41</v>
      </c>
      <c r="G19" s="243">
        <f>SUM(G20)</f>
        <v>4200</v>
      </c>
      <c r="H19" s="243">
        <f>SUM(H20)</f>
        <v>3965.35</v>
      </c>
      <c r="I19" s="243">
        <f t="shared" si="1"/>
        <v>94.41</v>
      </c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43"/>
      <c r="W19" s="243"/>
      <c r="X19" s="243"/>
    </row>
    <row r="20" spans="1:24" s="274" customFormat="1" ht="16.5">
      <c r="A20" s="266"/>
      <c r="B20" s="267">
        <v>70005</v>
      </c>
      <c r="C20" s="268" t="s">
        <v>161</v>
      </c>
      <c r="D20" s="269">
        <v>4200</v>
      </c>
      <c r="E20" s="269">
        <v>3965.35</v>
      </c>
      <c r="F20" s="269">
        <f t="shared" si="2"/>
        <v>94.41</v>
      </c>
      <c r="G20" s="269">
        <v>4200</v>
      </c>
      <c r="H20" s="269">
        <v>3965.35</v>
      </c>
      <c r="I20" s="269">
        <f>ROUND((H20/G20)*100,2)</f>
        <v>94.41</v>
      </c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69"/>
      <c r="W20" s="269"/>
      <c r="X20" s="269"/>
    </row>
    <row r="21" spans="1:24" s="277" customFormat="1" ht="8.25">
      <c r="A21" s="215">
        <v>710</v>
      </c>
      <c r="B21" s="275"/>
      <c r="C21" s="216" t="s">
        <v>35</v>
      </c>
      <c r="D21" s="217">
        <f>SUM(D22,D23)</f>
        <v>15400</v>
      </c>
      <c r="E21" s="217">
        <f>SUM(E22,E23)</f>
        <v>10528.6</v>
      </c>
      <c r="F21" s="217">
        <f t="shared" si="2"/>
        <v>68.37</v>
      </c>
      <c r="G21" s="217">
        <f>SUM(G22,G23)</f>
        <v>15400</v>
      </c>
      <c r="H21" s="217">
        <f>SUM(H22,H23)</f>
        <v>10528.6</v>
      </c>
      <c r="I21" s="217">
        <f>ROUND((H21/G21)*100,2)</f>
        <v>68.37</v>
      </c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17"/>
      <c r="W21" s="218"/>
      <c r="X21" s="217"/>
    </row>
    <row r="22" spans="1:24" s="274" customFormat="1" ht="16.5">
      <c r="A22" s="266"/>
      <c r="B22" s="267">
        <v>71004</v>
      </c>
      <c r="C22" s="268" t="s">
        <v>60</v>
      </c>
      <c r="D22" s="269">
        <v>400</v>
      </c>
      <c r="E22" s="270">
        <v>387.6</v>
      </c>
      <c r="F22" s="269">
        <f t="shared" si="2"/>
        <v>96.9</v>
      </c>
      <c r="G22" s="270">
        <v>400</v>
      </c>
      <c r="H22" s="270">
        <v>387.6</v>
      </c>
      <c r="I22" s="269">
        <f>ROUND((H22/G22)*100,2)</f>
        <v>96.9</v>
      </c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69"/>
      <c r="W22" s="270"/>
      <c r="X22" s="269"/>
    </row>
    <row r="23" spans="1:24" s="274" customFormat="1" ht="9">
      <c r="A23" s="266"/>
      <c r="B23" s="267">
        <v>71095</v>
      </c>
      <c r="C23" s="268" t="s">
        <v>55</v>
      </c>
      <c r="D23" s="269">
        <v>15000</v>
      </c>
      <c r="E23" s="270">
        <v>10141</v>
      </c>
      <c r="F23" s="269">
        <f t="shared" si="2"/>
        <v>67.61</v>
      </c>
      <c r="G23" s="270">
        <v>15000</v>
      </c>
      <c r="H23" s="270">
        <v>10141</v>
      </c>
      <c r="I23" s="269">
        <f>ROUND((H23/G23)*100,2)</f>
        <v>67.61</v>
      </c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69"/>
      <c r="W23" s="270"/>
      <c r="X23" s="269"/>
    </row>
    <row r="24" spans="1:24" s="244" customFormat="1" ht="8.25">
      <c r="A24" s="245">
        <v>750</v>
      </c>
      <c r="B24" s="246"/>
      <c r="C24" s="247" t="s">
        <v>61</v>
      </c>
      <c r="D24" s="243">
        <f>SUM(D25,D26,D27,D28)</f>
        <v>1337428</v>
      </c>
      <c r="E24" s="243">
        <f>SUM(E25,E26,E27,E28)</f>
        <v>1245859.4100000001</v>
      </c>
      <c r="F24" s="243">
        <f t="shared" si="2"/>
        <v>93.15</v>
      </c>
      <c r="G24" s="243">
        <f>SUM(G25,G26,G27,G28)</f>
        <v>1286128</v>
      </c>
      <c r="H24" s="243">
        <f>SUM(H25,H26,H27,H28)</f>
        <v>1202815.26</v>
      </c>
      <c r="I24" s="243">
        <f>ROUND((H24/G24)*100,2)</f>
        <v>93.52</v>
      </c>
      <c r="J24" s="243">
        <f>SUM(J25,J26,J27,J28)</f>
        <v>866837</v>
      </c>
      <c r="K24" s="243">
        <f>SUM(K25,K26,K27,K28)</f>
        <v>836966.59</v>
      </c>
      <c r="L24" s="243">
        <f>ROUND((K24/J24)*100,2)</f>
        <v>96.55</v>
      </c>
      <c r="M24" s="248"/>
      <c r="N24" s="248"/>
      <c r="O24" s="248"/>
      <c r="P24" s="248"/>
      <c r="Q24" s="248"/>
      <c r="R24" s="248"/>
      <c r="S24" s="248"/>
      <c r="T24" s="248"/>
      <c r="U24" s="248"/>
      <c r="V24" s="243">
        <f>SUM(V25,V26,V27)</f>
        <v>51300</v>
      </c>
      <c r="W24" s="243">
        <f>SUM(W25,W26,W27)</f>
        <v>43044.15</v>
      </c>
      <c r="X24" s="243">
        <f>ROUND((W24/V24)*100,2)</f>
        <v>83.91</v>
      </c>
    </row>
    <row r="25" spans="1:24" s="271" customFormat="1" ht="16.5">
      <c r="A25" s="266"/>
      <c r="B25" s="267">
        <v>75022</v>
      </c>
      <c r="C25" s="268" t="s">
        <v>255</v>
      </c>
      <c r="D25" s="269">
        <v>93700</v>
      </c>
      <c r="E25" s="269">
        <v>92708.26</v>
      </c>
      <c r="F25" s="269">
        <f t="shared" si="2"/>
        <v>98.94</v>
      </c>
      <c r="G25" s="269">
        <v>93700</v>
      </c>
      <c r="H25" s="269">
        <v>92708.26</v>
      </c>
      <c r="I25" s="269">
        <f aca="true" t="shared" si="3" ref="I25:I35">ROUND((H25/G25)*100,2)</f>
        <v>98.94</v>
      </c>
      <c r="J25" s="269"/>
      <c r="K25" s="269"/>
      <c r="L25" s="269"/>
      <c r="M25" s="270"/>
      <c r="N25" s="270"/>
      <c r="O25" s="270"/>
      <c r="P25" s="270"/>
      <c r="Q25" s="270"/>
      <c r="R25" s="270"/>
      <c r="S25" s="270"/>
      <c r="T25" s="270"/>
      <c r="U25" s="270"/>
      <c r="V25" s="269"/>
      <c r="W25" s="269"/>
      <c r="X25" s="269"/>
    </row>
    <row r="26" spans="1:24" s="271" customFormat="1" ht="16.5">
      <c r="A26" s="266"/>
      <c r="B26" s="267">
        <v>75023</v>
      </c>
      <c r="C26" s="268" t="s">
        <v>254</v>
      </c>
      <c r="D26" s="269">
        <v>1216661</v>
      </c>
      <c r="E26" s="269">
        <v>1130703.08</v>
      </c>
      <c r="F26" s="269">
        <f aca="true" t="shared" si="4" ref="F26:F35">ROUND((E26/D26)*100,2)</f>
        <v>92.93</v>
      </c>
      <c r="G26" s="269">
        <v>1165361</v>
      </c>
      <c r="H26" s="269">
        <v>1087658.93</v>
      </c>
      <c r="I26" s="269">
        <f t="shared" si="3"/>
        <v>93.33</v>
      </c>
      <c r="J26" s="269">
        <v>866837</v>
      </c>
      <c r="K26" s="269">
        <v>836966.59</v>
      </c>
      <c r="L26" s="269">
        <f>ROUND((K26/J26)*100,2)</f>
        <v>96.55</v>
      </c>
      <c r="M26" s="270"/>
      <c r="N26" s="270"/>
      <c r="O26" s="270"/>
      <c r="P26" s="270"/>
      <c r="Q26" s="270"/>
      <c r="R26" s="270"/>
      <c r="S26" s="270"/>
      <c r="T26" s="270"/>
      <c r="U26" s="270"/>
      <c r="V26" s="269">
        <v>51300</v>
      </c>
      <c r="W26" s="269">
        <v>43044.15</v>
      </c>
      <c r="X26" s="269">
        <f>ROUND((W26/V26)*100,2)</f>
        <v>83.91</v>
      </c>
    </row>
    <row r="27" spans="1:24" s="271" customFormat="1" ht="16.5">
      <c r="A27" s="266"/>
      <c r="B27" s="267">
        <v>75075</v>
      </c>
      <c r="C27" s="268" t="s">
        <v>36</v>
      </c>
      <c r="D27" s="269">
        <v>5320</v>
      </c>
      <c r="E27" s="269">
        <v>5319.2</v>
      </c>
      <c r="F27" s="269">
        <f t="shared" si="4"/>
        <v>99.98</v>
      </c>
      <c r="G27" s="269">
        <v>5320</v>
      </c>
      <c r="H27" s="269">
        <v>5319.2</v>
      </c>
      <c r="I27" s="269">
        <f t="shared" si="3"/>
        <v>99.98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</row>
    <row r="28" spans="1:24" s="274" customFormat="1" ht="9">
      <c r="A28" s="286"/>
      <c r="B28" s="267">
        <v>75095</v>
      </c>
      <c r="C28" s="268" t="s">
        <v>55</v>
      </c>
      <c r="D28" s="269">
        <v>21747</v>
      </c>
      <c r="E28" s="270">
        <v>17128.87</v>
      </c>
      <c r="F28" s="269">
        <f t="shared" si="4"/>
        <v>78.76</v>
      </c>
      <c r="G28" s="270">
        <v>21747</v>
      </c>
      <c r="H28" s="270">
        <v>17128.87</v>
      </c>
      <c r="I28" s="269">
        <f t="shared" si="3"/>
        <v>78.76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</row>
    <row r="29" spans="1:24" s="244" customFormat="1" ht="16.5">
      <c r="A29" s="245">
        <v>754</v>
      </c>
      <c r="B29" s="246"/>
      <c r="C29" s="247" t="s">
        <v>65</v>
      </c>
      <c r="D29" s="243">
        <f>SUM(D30,D31)</f>
        <v>117500</v>
      </c>
      <c r="E29" s="243">
        <f>SUM(E30,E31)</f>
        <v>104838.47</v>
      </c>
      <c r="F29" s="243">
        <f t="shared" si="4"/>
        <v>89.22</v>
      </c>
      <c r="G29" s="243">
        <f>SUM(G30,G31)</f>
        <v>109500</v>
      </c>
      <c r="H29" s="243">
        <f>SUM(H30,H31)</f>
        <v>104838.47</v>
      </c>
      <c r="I29" s="243">
        <f t="shared" si="3"/>
        <v>95.74</v>
      </c>
      <c r="J29" s="243">
        <f>SUM(J30,J31)</f>
        <v>9900</v>
      </c>
      <c r="K29" s="243">
        <f>SUM(K30,K31)</f>
        <v>9710.27</v>
      </c>
      <c r="L29" s="243">
        <f>ROUND((K29/J29)*100,2)</f>
        <v>98.08</v>
      </c>
      <c r="M29" s="243">
        <f>SUM(M30,M31)</f>
        <v>0</v>
      </c>
      <c r="N29" s="243">
        <f>SUM(N30,N31)</f>
        <v>0</v>
      </c>
      <c r="O29" s="243">
        <v>0</v>
      </c>
      <c r="P29" s="248"/>
      <c r="Q29" s="248"/>
      <c r="R29" s="248"/>
      <c r="S29" s="248"/>
      <c r="T29" s="248"/>
      <c r="U29" s="248"/>
      <c r="V29" s="243">
        <f>SUM(V30,V31)</f>
        <v>8000</v>
      </c>
      <c r="W29" s="243">
        <f>SUM(W30,W31)</f>
        <v>0</v>
      </c>
      <c r="X29" s="243">
        <f>ROUND((W29/V29)*100,2)</f>
        <v>0</v>
      </c>
    </row>
    <row r="30" spans="1:24" s="271" customFormat="1" ht="7.5" customHeight="1">
      <c r="A30" s="266"/>
      <c r="B30" s="267">
        <v>75412</v>
      </c>
      <c r="C30" s="268" t="s">
        <v>66</v>
      </c>
      <c r="D30" s="269">
        <v>109000</v>
      </c>
      <c r="E30" s="269">
        <v>104472.27</v>
      </c>
      <c r="F30" s="269">
        <f t="shared" si="4"/>
        <v>95.85</v>
      </c>
      <c r="G30" s="269">
        <v>109000</v>
      </c>
      <c r="H30" s="269">
        <v>104472.27</v>
      </c>
      <c r="I30" s="269">
        <f t="shared" si="3"/>
        <v>95.85</v>
      </c>
      <c r="J30" s="270">
        <v>9900</v>
      </c>
      <c r="K30" s="270">
        <v>9710.27</v>
      </c>
      <c r="L30" s="270">
        <v>0</v>
      </c>
      <c r="M30" s="269"/>
      <c r="N30" s="269"/>
      <c r="O30" s="269"/>
      <c r="P30" s="270"/>
      <c r="Q30" s="270"/>
      <c r="R30" s="270"/>
      <c r="S30" s="270"/>
      <c r="T30" s="270"/>
      <c r="U30" s="270"/>
      <c r="V30" s="269"/>
      <c r="W30" s="269"/>
      <c r="X30" s="269"/>
    </row>
    <row r="31" spans="1:24" s="271" customFormat="1" ht="8.25">
      <c r="A31" s="266"/>
      <c r="B31" s="267">
        <v>75414</v>
      </c>
      <c r="C31" s="268" t="s">
        <v>67</v>
      </c>
      <c r="D31" s="269">
        <v>8500</v>
      </c>
      <c r="E31" s="269">
        <v>366.2</v>
      </c>
      <c r="F31" s="269">
        <f t="shared" si="4"/>
        <v>4.31</v>
      </c>
      <c r="G31" s="269">
        <v>500</v>
      </c>
      <c r="H31" s="269">
        <v>366.2</v>
      </c>
      <c r="I31" s="269">
        <f t="shared" si="3"/>
        <v>73.24</v>
      </c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>
        <v>8000</v>
      </c>
      <c r="W31" s="270">
        <v>0</v>
      </c>
      <c r="X31" s="270">
        <v>0</v>
      </c>
    </row>
    <row r="32" spans="1:24" ht="41.25">
      <c r="A32" s="245">
        <v>756</v>
      </c>
      <c r="B32" s="246"/>
      <c r="C32" s="247" t="s">
        <v>211</v>
      </c>
      <c r="D32" s="243">
        <f>SUM(D33)</f>
        <v>30110</v>
      </c>
      <c r="E32" s="243">
        <f>SUM(E33)</f>
        <v>29496.08</v>
      </c>
      <c r="F32" s="243">
        <f t="shared" si="4"/>
        <v>97.96</v>
      </c>
      <c r="G32" s="243">
        <f>SUM(G33)</f>
        <v>30110</v>
      </c>
      <c r="H32" s="243">
        <f>SUM(H33)</f>
        <v>29496.08</v>
      </c>
      <c r="I32" s="243">
        <f t="shared" si="3"/>
        <v>97.96</v>
      </c>
      <c r="J32" s="243">
        <f>SUM(J33)</f>
        <v>20201</v>
      </c>
      <c r="K32" s="243">
        <f>SUM(K33)</f>
        <v>20200.86</v>
      </c>
      <c r="L32" s="243">
        <f>ROUND((K32/J32)*100,2)</f>
        <v>100</v>
      </c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s="271" customFormat="1" ht="24.75" customHeight="1">
      <c r="A33" s="266"/>
      <c r="B33" s="267">
        <v>75647</v>
      </c>
      <c r="C33" s="268" t="s">
        <v>256</v>
      </c>
      <c r="D33" s="269">
        <v>30110</v>
      </c>
      <c r="E33" s="269">
        <v>29496.08</v>
      </c>
      <c r="F33" s="269">
        <f t="shared" si="4"/>
        <v>97.96</v>
      </c>
      <c r="G33" s="269">
        <v>30110</v>
      </c>
      <c r="H33" s="269">
        <v>29496.08</v>
      </c>
      <c r="I33" s="269">
        <f t="shared" si="3"/>
        <v>97.96</v>
      </c>
      <c r="J33" s="269">
        <v>20201</v>
      </c>
      <c r="K33" s="269">
        <v>20200.86</v>
      </c>
      <c r="L33" s="269">
        <f>ROUND((K33/J33)*100,2)</f>
        <v>100</v>
      </c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</row>
    <row r="34" spans="1:24" s="244" customFormat="1" ht="8.25">
      <c r="A34" s="245">
        <v>757</v>
      </c>
      <c r="B34" s="246"/>
      <c r="C34" s="247" t="s">
        <v>68</v>
      </c>
      <c r="D34" s="243">
        <f>SUM(D35:D35)</f>
        <v>75000</v>
      </c>
      <c r="E34" s="243">
        <f>SUM(E35:E35)</f>
        <v>57138.72</v>
      </c>
      <c r="F34" s="243">
        <f t="shared" si="4"/>
        <v>76.18</v>
      </c>
      <c r="G34" s="243">
        <f>SUM(G35:G35)</f>
        <v>75000</v>
      </c>
      <c r="H34" s="243">
        <f>SUM(H35:H35)</f>
        <v>57138.72</v>
      </c>
      <c r="I34" s="243">
        <f t="shared" si="3"/>
        <v>76.18</v>
      </c>
      <c r="J34" s="248"/>
      <c r="K34" s="248"/>
      <c r="L34" s="248"/>
      <c r="M34" s="248"/>
      <c r="N34" s="248"/>
      <c r="O34" s="248"/>
      <c r="P34" s="243">
        <f>SUM(P35)</f>
        <v>75000</v>
      </c>
      <c r="Q34" s="243">
        <f>SUM(Q35)</f>
        <v>57138.72</v>
      </c>
      <c r="R34" s="243">
        <f>ROUND((Q34/P34)*100,2)</f>
        <v>76.18</v>
      </c>
      <c r="S34" s="248"/>
      <c r="T34" s="248"/>
      <c r="U34" s="248"/>
      <c r="V34" s="248"/>
      <c r="W34" s="248"/>
      <c r="X34" s="248"/>
    </row>
    <row r="35" spans="1:24" s="271" customFormat="1" ht="24.75">
      <c r="A35" s="266"/>
      <c r="B35" s="267">
        <v>75702</v>
      </c>
      <c r="C35" s="268" t="s">
        <v>69</v>
      </c>
      <c r="D35" s="269">
        <v>75000</v>
      </c>
      <c r="E35" s="269">
        <v>57138.72</v>
      </c>
      <c r="F35" s="269">
        <f t="shared" si="4"/>
        <v>76.18</v>
      </c>
      <c r="G35" s="269">
        <v>75000</v>
      </c>
      <c r="H35" s="269">
        <v>57138.72</v>
      </c>
      <c r="I35" s="269">
        <f t="shared" si="3"/>
        <v>76.18</v>
      </c>
      <c r="J35" s="270"/>
      <c r="K35" s="270"/>
      <c r="L35" s="270"/>
      <c r="M35" s="270"/>
      <c r="N35" s="270"/>
      <c r="O35" s="270"/>
      <c r="P35" s="269">
        <v>75000</v>
      </c>
      <c r="Q35" s="269">
        <v>57138.72</v>
      </c>
      <c r="R35" s="269">
        <f>ROUND((Q35/P35)*100,2)</f>
        <v>76.18</v>
      </c>
      <c r="S35" s="270"/>
      <c r="T35" s="270"/>
      <c r="U35" s="270"/>
      <c r="V35" s="270"/>
      <c r="W35" s="270"/>
      <c r="X35" s="270"/>
    </row>
    <row r="36" spans="1:24" s="252" customFormat="1" ht="9" hidden="1">
      <c r="A36" s="245">
        <v>758</v>
      </c>
      <c r="B36" s="246"/>
      <c r="C36" s="247" t="s">
        <v>173</v>
      </c>
      <c r="D36" s="243">
        <f>D371</f>
        <v>0</v>
      </c>
      <c r="E36" s="243">
        <f>SUM(E37)</f>
        <v>0</v>
      </c>
      <c r="F36" s="243"/>
      <c r="G36" s="243">
        <f>SUM(G37)</f>
        <v>0</v>
      </c>
      <c r="H36" s="243">
        <v>0</v>
      </c>
      <c r="I36" s="243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</row>
    <row r="37" spans="1:24" s="274" customFormat="1" ht="9" hidden="1">
      <c r="A37" s="266"/>
      <c r="B37" s="267">
        <v>75818</v>
      </c>
      <c r="C37" s="268" t="s">
        <v>212</v>
      </c>
      <c r="D37" s="269">
        <v>0</v>
      </c>
      <c r="E37" s="269">
        <v>0</v>
      </c>
      <c r="F37" s="269"/>
      <c r="G37" s="269">
        <v>0</v>
      </c>
      <c r="H37" s="269">
        <v>0</v>
      </c>
      <c r="I37" s="269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</row>
    <row r="38" spans="1:24" s="219" customFormat="1" ht="8.25">
      <c r="A38" s="280">
        <v>801</v>
      </c>
      <c r="B38" s="281"/>
      <c r="C38" s="216" t="s">
        <v>70</v>
      </c>
      <c r="D38" s="218">
        <f>SUM(D39,D40,D41,D42,D43,D44,D45)</f>
        <v>4910182</v>
      </c>
      <c r="E38" s="218">
        <f>SUM(E39,E40,E41,E42,E43,E44,E45)</f>
        <v>4784153.370000001</v>
      </c>
      <c r="F38" s="217">
        <f aca="true" t="shared" si="5" ref="F38:F48">ROUND((E38/D38)*100,2)</f>
        <v>97.43</v>
      </c>
      <c r="G38" s="218">
        <f>SUM(G39,G40,G41,G42,G43,G44,G45)</f>
        <v>4359497</v>
      </c>
      <c r="H38" s="218">
        <f>SUM(H39,H40,H41,H42,H43,H44,H45)</f>
        <v>4240513.170000001</v>
      </c>
      <c r="I38" s="217">
        <f aca="true" t="shared" si="6" ref="I38:I48">ROUND((H38/G38)*100,2)</f>
        <v>97.27</v>
      </c>
      <c r="J38" s="218">
        <f>SUM(J39,J40,J41,J42,J43,J44,J45)</f>
        <v>3318966</v>
      </c>
      <c r="K38" s="218">
        <f>SUM(K39,K40,K41,K42,K43,K44,K45)</f>
        <v>3229986.15</v>
      </c>
      <c r="L38" s="217">
        <f>ROUND((K38/J38)*100,2)</f>
        <v>97.32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>
        <f>SUM(V39,V40,V41,V42,V43,V44,V45)</f>
        <v>550685</v>
      </c>
      <c r="W38" s="218">
        <f>SUM(W39,W40,W41,W42,W43,W44,W45)</f>
        <v>543640.2</v>
      </c>
      <c r="X38" s="217">
        <f>ROUND((W38/V38)*100,2)</f>
        <v>98.72</v>
      </c>
    </row>
    <row r="39" spans="1:24" s="271" customFormat="1" ht="8.25">
      <c r="A39" s="278"/>
      <c r="B39" s="279">
        <v>80101</v>
      </c>
      <c r="C39" s="268" t="s">
        <v>71</v>
      </c>
      <c r="D39" s="270">
        <v>3035469</v>
      </c>
      <c r="E39" s="270">
        <v>2937953.22</v>
      </c>
      <c r="F39" s="269">
        <f t="shared" si="5"/>
        <v>96.79</v>
      </c>
      <c r="G39" s="270">
        <v>2551082</v>
      </c>
      <c r="H39" s="270">
        <v>2460610.95</v>
      </c>
      <c r="I39" s="269">
        <f t="shared" si="6"/>
        <v>96.45</v>
      </c>
      <c r="J39" s="270">
        <v>1981623</v>
      </c>
      <c r="K39" s="270">
        <v>1910419.29</v>
      </c>
      <c r="L39" s="269">
        <f>ROUND((K39/J39)*100,2)</f>
        <v>96.41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>
        <v>484387</v>
      </c>
      <c r="W39" s="270">
        <v>477342.27</v>
      </c>
      <c r="X39" s="217">
        <f>ROUND((W39/V39)*100,2)</f>
        <v>98.55</v>
      </c>
    </row>
    <row r="40" spans="1:24" s="271" customFormat="1" ht="14.25" customHeight="1">
      <c r="A40" s="278"/>
      <c r="B40" s="279">
        <v>80103</v>
      </c>
      <c r="C40" s="268" t="s">
        <v>257</v>
      </c>
      <c r="D40" s="270">
        <v>147610</v>
      </c>
      <c r="E40" s="270">
        <v>142284.62</v>
      </c>
      <c r="F40" s="269">
        <f t="shared" si="5"/>
        <v>96.39</v>
      </c>
      <c r="G40" s="270">
        <v>147610</v>
      </c>
      <c r="H40" s="270">
        <v>142284.62</v>
      </c>
      <c r="I40" s="269">
        <f t="shared" si="6"/>
        <v>96.39</v>
      </c>
      <c r="J40" s="270">
        <v>126639</v>
      </c>
      <c r="K40" s="270">
        <v>122915.23</v>
      </c>
      <c r="L40" s="269">
        <f>ROUND((K40/J40)*100,2)</f>
        <v>97.06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17"/>
    </row>
    <row r="41" spans="1:24" s="271" customFormat="1" ht="21.75" customHeight="1">
      <c r="A41" s="278"/>
      <c r="B41" s="279">
        <v>80104</v>
      </c>
      <c r="C41" s="268" t="s">
        <v>93</v>
      </c>
      <c r="D41" s="270">
        <v>358855</v>
      </c>
      <c r="E41" s="270">
        <v>347763.63</v>
      </c>
      <c r="F41" s="269">
        <f t="shared" si="5"/>
        <v>96.91</v>
      </c>
      <c r="G41" s="270">
        <v>358855</v>
      </c>
      <c r="H41" s="270">
        <v>347763.63</v>
      </c>
      <c r="I41" s="269">
        <f t="shared" si="6"/>
        <v>96.91</v>
      </c>
      <c r="J41" s="270">
        <v>270392</v>
      </c>
      <c r="K41" s="270">
        <v>262010.57</v>
      </c>
      <c r="L41" s="269">
        <f>ROUND((K41/J41)*100,2)</f>
        <v>96.9</v>
      </c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17"/>
    </row>
    <row r="42" spans="1:24" s="271" customFormat="1" ht="8.25">
      <c r="A42" s="278"/>
      <c r="B42" s="279">
        <v>80110</v>
      </c>
      <c r="C42" s="268" t="s">
        <v>90</v>
      </c>
      <c r="D42" s="270">
        <v>1237872</v>
      </c>
      <c r="E42" s="270">
        <v>1231607.92</v>
      </c>
      <c r="F42" s="269">
        <f t="shared" si="5"/>
        <v>99.49</v>
      </c>
      <c r="G42" s="270">
        <v>1171574</v>
      </c>
      <c r="H42" s="270">
        <v>1165309.99</v>
      </c>
      <c r="I42" s="269">
        <f t="shared" si="6"/>
        <v>99.47</v>
      </c>
      <c r="J42" s="270">
        <v>938162</v>
      </c>
      <c r="K42" s="270">
        <v>932791.06</v>
      </c>
      <c r="L42" s="269">
        <f>ROUND((K42/J42)*100,2)</f>
        <v>99.43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>
        <v>66298</v>
      </c>
      <c r="W42" s="270">
        <v>66297.93</v>
      </c>
      <c r="X42" s="217">
        <f>ROUND((W42/V42)*100,2)</f>
        <v>100</v>
      </c>
    </row>
    <row r="43" spans="1:24" s="271" customFormat="1" ht="12" customHeight="1">
      <c r="A43" s="278"/>
      <c r="B43" s="279">
        <v>80113</v>
      </c>
      <c r="C43" s="268" t="s">
        <v>258</v>
      </c>
      <c r="D43" s="270">
        <v>50500</v>
      </c>
      <c r="E43" s="270">
        <v>45069</v>
      </c>
      <c r="F43" s="269">
        <f t="shared" si="5"/>
        <v>89.25</v>
      </c>
      <c r="G43" s="270">
        <v>50500</v>
      </c>
      <c r="H43" s="270">
        <v>45069</v>
      </c>
      <c r="I43" s="269">
        <f t="shared" si="6"/>
        <v>89.25</v>
      </c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17"/>
    </row>
    <row r="44" spans="1:24" s="271" customFormat="1" ht="15.75" customHeight="1">
      <c r="A44" s="278"/>
      <c r="B44" s="279">
        <v>80146</v>
      </c>
      <c r="C44" s="268" t="s">
        <v>48</v>
      </c>
      <c r="D44" s="270">
        <v>9741</v>
      </c>
      <c r="E44" s="270">
        <v>9741</v>
      </c>
      <c r="F44" s="269">
        <f t="shared" si="5"/>
        <v>100</v>
      </c>
      <c r="G44" s="270">
        <v>9741</v>
      </c>
      <c r="H44" s="270">
        <v>9741</v>
      </c>
      <c r="I44" s="269">
        <f t="shared" si="6"/>
        <v>100</v>
      </c>
      <c r="J44" s="270">
        <v>1000</v>
      </c>
      <c r="K44" s="270">
        <v>1000</v>
      </c>
      <c r="L44" s="269">
        <f>ROUND((K44/J44)*100,2)</f>
        <v>100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17"/>
    </row>
    <row r="45" spans="1:24" s="271" customFormat="1" ht="8.25">
      <c r="A45" s="278"/>
      <c r="B45" s="279">
        <v>80195</v>
      </c>
      <c r="C45" s="268" t="s">
        <v>55</v>
      </c>
      <c r="D45" s="270">
        <v>70135</v>
      </c>
      <c r="E45" s="270">
        <v>69733.98</v>
      </c>
      <c r="F45" s="269">
        <f t="shared" si="5"/>
        <v>99.43</v>
      </c>
      <c r="G45" s="270">
        <v>70135</v>
      </c>
      <c r="H45" s="270">
        <v>69733.98</v>
      </c>
      <c r="I45" s="269">
        <f t="shared" si="6"/>
        <v>99.43</v>
      </c>
      <c r="J45" s="270">
        <v>1150</v>
      </c>
      <c r="K45" s="270">
        <v>850</v>
      </c>
      <c r="L45" s="269">
        <f>ROUND((K45/J45)*100,2)</f>
        <v>73.91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17"/>
    </row>
    <row r="46" spans="1:24" s="244" customFormat="1" ht="8.25">
      <c r="A46" s="245">
        <v>851</v>
      </c>
      <c r="B46" s="246"/>
      <c r="C46" s="247" t="s">
        <v>72</v>
      </c>
      <c r="D46" s="243">
        <f>SUM(D47,D48,D49)</f>
        <v>34769</v>
      </c>
      <c r="E46" s="243">
        <f>SUM(E47,E48,E49)</f>
        <v>34766.79</v>
      </c>
      <c r="F46" s="243">
        <f t="shared" si="5"/>
        <v>99.99</v>
      </c>
      <c r="G46" s="243">
        <f>SUM(G47,G48,G49)</f>
        <v>29269</v>
      </c>
      <c r="H46" s="243">
        <f>SUM(H47,H48,H49)</f>
        <v>29266.79</v>
      </c>
      <c r="I46" s="243">
        <f t="shared" si="6"/>
        <v>99.99</v>
      </c>
      <c r="J46" s="243">
        <f>SUM(J47,J48,J49)</f>
        <v>3504</v>
      </c>
      <c r="K46" s="243">
        <f>SUM(K47,K48,K49)</f>
        <v>3504</v>
      </c>
      <c r="L46" s="243">
        <f>ROUND((K46/J46)*100,2)</f>
        <v>100</v>
      </c>
      <c r="M46" s="243"/>
      <c r="N46" s="243"/>
      <c r="O46" s="243"/>
      <c r="P46" s="248"/>
      <c r="Q46" s="248"/>
      <c r="R46" s="248"/>
      <c r="S46" s="248"/>
      <c r="T46" s="248"/>
      <c r="U46" s="248"/>
      <c r="V46" s="243">
        <f>SUM(V47,V48,V49)</f>
        <v>5500</v>
      </c>
      <c r="W46" s="243">
        <f>SUM(W47,W48,W49)</f>
        <v>5500</v>
      </c>
      <c r="X46" s="243">
        <f>ROUND((W46/V46)*100,2)</f>
        <v>100</v>
      </c>
    </row>
    <row r="47" spans="1:24" s="271" customFormat="1" ht="7.5" customHeight="1">
      <c r="A47" s="266"/>
      <c r="B47" s="267">
        <v>85121</v>
      </c>
      <c r="C47" s="268" t="s">
        <v>73</v>
      </c>
      <c r="D47" s="269">
        <v>5500</v>
      </c>
      <c r="E47" s="269">
        <v>5500</v>
      </c>
      <c r="F47" s="321">
        <f t="shared" si="5"/>
        <v>100</v>
      </c>
      <c r="G47" s="269">
        <v>0</v>
      </c>
      <c r="H47" s="269">
        <v>0</v>
      </c>
      <c r="I47" s="243">
        <v>0</v>
      </c>
      <c r="J47" s="270"/>
      <c r="K47" s="270"/>
      <c r="L47" s="270"/>
      <c r="M47" s="269"/>
      <c r="N47" s="269"/>
      <c r="O47" s="269"/>
      <c r="P47" s="270"/>
      <c r="Q47" s="270"/>
      <c r="R47" s="270"/>
      <c r="S47" s="270"/>
      <c r="T47" s="270"/>
      <c r="U47" s="270"/>
      <c r="V47" s="269">
        <v>5500</v>
      </c>
      <c r="W47" s="269">
        <v>5500</v>
      </c>
      <c r="X47" s="269">
        <f>ROUND((W47/V47)*100,2)</f>
        <v>100</v>
      </c>
    </row>
    <row r="48" spans="1:24" s="271" customFormat="1" ht="24" customHeight="1">
      <c r="A48" s="266"/>
      <c r="B48" s="267">
        <v>85153</v>
      </c>
      <c r="C48" s="268" t="s">
        <v>37</v>
      </c>
      <c r="D48" s="269">
        <v>1656</v>
      </c>
      <c r="E48" s="269">
        <v>1655.99</v>
      </c>
      <c r="F48" s="321">
        <f t="shared" si="5"/>
        <v>100</v>
      </c>
      <c r="G48" s="269">
        <v>1656</v>
      </c>
      <c r="H48" s="269">
        <v>1655.99</v>
      </c>
      <c r="I48" s="321">
        <f t="shared" si="6"/>
        <v>100</v>
      </c>
      <c r="J48" s="270"/>
      <c r="K48" s="270"/>
      <c r="L48" s="270"/>
      <c r="M48" s="269"/>
      <c r="N48" s="269"/>
      <c r="O48" s="269"/>
      <c r="P48" s="270"/>
      <c r="Q48" s="270"/>
      <c r="R48" s="270"/>
      <c r="S48" s="270"/>
      <c r="T48" s="270"/>
      <c r="U48" s="270"/>
      <c r="V48" s="270"/>
      <c r="W48" s="270"/>
      <c r="X48" s="269"/>
    </row>
    <row r="49" spans="1:24" s="271" customFormat="1" ht="8.25">
      <c r="A49" s="266"/>
      <c r="B49" s="267">
        <v>85154</v>
      </c>
      <c r="C49" s="268" t="s">
        <v>74</v>
      </c>
      <c r="D49" s="269">
        <v>27613</v>
      </c>
      <c r="E49" s="269">
        <v>27610.8</v>
      </c>
      <c r="F49" s="269">
        <f>ROUND((E49/D49)*100,2)</f>
        <v>99.99</v>
      </c>
      <c r="G49" s="269">
        <v>27613</v>
      </c>
      <c r="H49" s="269">
        <v>27610.8</v>
      </c>
      <c r="I49" s="269">
        <f>ROUND((H49/G49)*100,2)</f>
        <v>99.99</v>
      </c>
      <c r="J49" s="270">
        <v>3504</v>
      </c>
      <c r="K49" s="270">
        <v>3504</v>
      </c>
      <c r="L49" s="269">
        <f>ROUND((K49/J49)*100,2)</f>
        <v>100</v>
      </c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</row>
    <row r="50" spans="1:24" s="258" customFormat="1" ht="8.25">
      <c r="A50" s="256">
        <v>852</v>
      </c>
      <c r="B50" s="246"/>
      <c r="C50" s="247" t="s">
        <v>198</v>
      </c>
      <c r="D50" s="253">
        <f>SUM(D51,D52,D53,D54,D55,D56,D57)</f>
        <v>700168</v>
      </c>
      <c r="E50" s="253">
        <f>SUM(E51,E52,E53,E54,E55,E56,E57)</f>
        <v>691312.5700000001</v>
      </c>
      <c r="F50" s="243">
        <f>ROUND((E50/D50)*100,2)</f>
        <v>98.74</v>
      </c>
      <c r="G50" s="253">
        <f>SUM(G51,G52,G53,G54,G55,G56,G57)</f>
        <v>700168</v>
      </c>
      <c r="H50" s="253">
        <f>SUM(H51,H52,H53,H54,H55,H56,H57)</f>
        <v>691312.5700000001</v>
      </c>
      <c r="I50" s="243">
        <f>ROUND((H50/G50)*100,2)</f>
        <v>98.74</v>
      </c>
      <c r="J50" s="253">
        <f>SUM(J53,J54,J55,J56,J57)</f>
        <v>175280</v>
      </c>
      <c r="K50" s="243">
        <f>SUM(K53,K54,K55,K56,K57)</f>
        <v>172001.88</v>
      </c>
      <c r="L50" s="243">
        <f>ROUND((K50/J50)*100,2)</f>
        <v>98.13</v>
      </c>
      <c r="M50" s="253">
        <f>SUM(M51,M52,M53,M54,M55,M56,M57)</f>
        <v>4000</v>
      </c>
      <c r="N50" s="253">
        <f>SUM(N51,N52,N53,N54,N55,N56,N57)</f>
        <v>4000</v>
      </c>
      <c r="O50" s="243">
        <f>ROUND((N50/M50)*100,2)</f>
        <v>100</v>
      </c>
      <c r="P50" s="257"/>
      <c r="Q50" s="257"/>
      <c r="R50" s="257"/>
      <c r="S50" s="257"/>
      <c r="T50" s="257"/>
      <c r="U50" s="257"/>
      <c r="V50" s="257"/>
      <c r="W50" s="257"/>
      <c r="X50" s="257"/>
    </row>
    <row r="51" spans="1:24" s="274" customFormat="1" ht="9">
      <c r="A51" s="282"/>
      <c r="B51" s="267">
        <v>85202</v>
      </c>
      <c r="C51" s="268" t="s">
        <v>259</v>
      </c>
      <c r="D51" s="283">
        <v>5000</v>
      </c>
      <c r="E51" s="269">
        <v>2290.82</v>
      </c>
      <c r="F51" s="269">
        <v>0</v>
      </c>
      <c r="G51" s="284">
        <v>5000</v>
      </c>
      <c r="H51" s="285">
        <v>2290.82</v>
      </c>
      <c r="I51" s="269">
        <v>0</v>
      </c>
      <c r="J51" s="283"/>
      <c r="K51" s="269"/>
      <c r="L51" s="269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</row>
    <row r="52" spans="1:24" s="274" customFormat="1" ht="9">
      <c r="A52" s="282"/>
      <c r="B52" s="267">
        <v>85203</v>
      </c>
      <c r="C52" s="268" t="s">
        <v>38</v>
      </c>
      <c r="D52" s="283">
        <v>2000</v>
      </c>
      <c r="E52" s="269">
        <v>0</v>
      </c>
      <c r="F52" s="269">
        <v>0</v>
      </c>
      <c r="G52" s="284">
        <v>2000</v>
      </c>
      <c r="H52" s="285">
        <v>0</v>
      </c>
      <c r="I52" s="269">
        <v>0</v>
      </c>
      <c r="J52" s="283"/>
      <c r="K52" s="269"/>
      <c r="L52" s="269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</row>
    <row r="53" spans="1:24" s="271" customFormat="1" ht="26.25" customHeight="1">
      <c r="A53" s="266"/>
      <c r="B53" s="267">
        <v>85214</v>
      </c>
      <c r="C53" s="268" t="s">
        <v>253</v>
      </c>
      <c r="D53" s="269">
        <v>168038</v>
      </c>
      <c r="E53" s="321">
        <v>167452.34</v>
      </c>
      <c r="F53" s="269">
        <f aca="true" t="shared" si="7" ref="F53:F59">ROUND((E53/D53)*100,2)</f>
        <v>99.65</v>
      </c>
      <c r="G53" s="269">
        <v>168038</v>
      </c>
      <c r="H53" s="269">
        <v>167452.34</v>
      </c>
      <c r="I53" s="269">
        <f aca="true" t="shared" si="8" ref="I53:I61">ROUND((H53/G53)*100,2)</f>
        <v>99.65</v>
      </c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</row>
    <row r="54" spans="1:24" s="271" customFormat="1" ht="12.75" customHeight="1">
      <c r="A54" s="266"/>
      <c r="B54" s="267">
        <v>85215</v>
      </c>
      <c r="C54" s="268" t="s">
        <v>75</v>
      </c>
      <c r="D54" s="269">
        <v>3500</v>
      </c>
      <c r="E54" s="269">
        <v>3238.17</v>
      </c>
      <c r="F54" s="269">
        <f t="shared" si="7"/>
        <v>92.52</v>
      </c>
      <c r="G54" s="269">
        <v>3500</v>
      </c>
      <c r="H54" s="269">
        <v>3238.17</v>
      </c>
      <c r="I54" s="269">
        <f t="shared" si="8"/>
        <v>92.52</v>
      </c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</row>
    <row r="55" spans="1:24" s="271" customFormat="1" ht="10.5" customHeight="1">
      <c r="A55" s="266"/>
      <c r="B55" s="267">
        <v>85219</v>
      </c>
      <c r="C55" s="268" t="s">
        <v>76</v>
      </c>
      <c r="D55" s="269">
        <v>118470</v>
      </c>
      <c r="E55" s="269">
        <v>118466.96</v>
      </c>
      <c r="F55" s="269">
        <f t="shared" si="7"/>
        <v>100</v>
      </c>
      <c r="G55" s="269">
        <v>118470</v>
      </c>
      <c r="H55" s="269">
        <v>118466.96</v>
      </c>
      <c r="I55" s="269">
        <f t="shared" si="8"/>
        <v>100</v>
      </c>
      <c r="J55" s="269">
        <v>113770</v>
      </c>
      <c r="K55" s="269">
        <v>113769.9</v>
      </c>
      <c r="L55" s="269">
        <f>ROUND((K55/J55)*100,2)</f>
        <v>100</v>
      </c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</row>
    <row r="56" spans="1:24" s="271" customFormat="1" ht="21" customHeight="1">
      <c r="A56" s="266"/>
      <c r="B56" s="267">
        <v>85228</v>
      </c>
      <c r="C56" s="268" t="s">
        <v>77</v>
      </c>
      <c r="D56" s="269">
        <v>65760</v>
      </c>
      <c r="E56" s="269">
        <v>62464.29</v>
      </c>
      <c r="F56" s="269">
        <f t="shared" si="7"/>
        <v>94.99</v>
      </c>
      <c r="G56" s="269">
        <v>65760</v>
      </c>
      <c r="H56" s="269">
        <v>62464.29</v>
      </c>
      <c r="I56" s="269">
        <f t="shared" si="8"/>
        <v>94.99</v>
      </c>
      <c r="J56" s="269">
        <v>61510</v>
      </c>
      <c r="K56" s="269">
        <v>58231.98</v>
      </c>
      <c r="L56" s="269">
        <f>ROUND((K56/J56)*100,2)</f>
        <v>94.67</v>
      </c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</row>
    <row r="57" spans="1:24" s="271" customFormat="1" ht="18.75" customHeight="1">
      <c r="A57" s="266"/>
      <c r="B57" s="267">
        <v>85295</v>
      </c>
      <c r="C57" s="268" t="s">
        <v>55</v>
      </c>
      <c r="D57" s="269">
        <v>337400</v>
      </c>
      <c r="E57" s="269">
        <v>337399.99</v>
      </c>
      <c r="F57" s="269">
        <f t="shared" si="7"/>
        <v>100</v>
      </c>
      <c r="G57" s="269">
        <v>337400</v>
      </c>
      <c r="H57" s="269">
        <v>337399.99</v>
      </c>
      <c r="I57" s="269">
        <f t="shared" si="8"/>
        <v>100</v>
      </c>
      <c r="J57" s="270"/>
      <c r="K57" s="270"/>
      <c r="L57" s="270"/>
      <c r="M57" s="270">
        <v>4000</v>
      </c>
      <c r="N57" s="270">
        <v>4000</v>
      </c>
      <c r="O57" s="269">
        <f>ROUND((N57/M57)*100,2)</f>
        <v>100</v>
      </c>
      <c r="P57" s="270"/>
      <c r="Q57" s="270"/>
      <c r="R57" s="270"/>
      <c r="S57" s="270"/>
      <c r="T57" s="270"/>
      <c r="U57" s="270"/>
      <c r="V57" s="270"/>
      <c r="W57" s="270"/>
      <c r="X57" s="270"/>
    </row>
    <row r="58" spans="1:24" s="244" customFormat="1" ht="18.75" customHeight="1">
      <c r="A58" s="245">
        <v>853</v>
      </c>
      <c r="B58" s="246"/>
      <c r="C58" s="247" t="s">
        <v>213</v>
      </c>
      <c r="D58" s="243">
        <f>SUM(D59)</f>
        <v>96218</v>
      </c>
      <c r="E58" s="243">
        <f>SUM(E59)</f>
        <v>66256.36</v>
      </c>
      <c r="F58" s="243">
        <f t="shared" si="7"/>
        <v>68.86</v>
      </c>
      <c r="G58" s="243">
        <f>SUM(G59)</f>
        <v>96218</v>
      </c>
      <c r="H58" s="243">
        <f>SUM(H59)</f>
        <v>66256.36</v>
      </c>
      <c r="I58" s="243">
        <f t="shared" si="8"/>
        <v>68.86</v>
      </c>
      <c r="J58" s="243">
        <f>SUM(J59)</f>
        <v>90500</v>
      </c>
      <c r="K58" s="243">
        <f>SUM(K59)</f>
        <v>62155.33</v>
      </c>
      <c r="L58" s="243">
        <f>ROUND((K58/J58)*100,2)</f>
        <v>68.68</v>
      </c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</row>
    <row r="59" spans="1:24" s="271" customFormat="1" ht="15.75" customHeight="1">
      <c r="A59" s="266"/>
      <c r="B59" s="267">
        <v>85333</v>
      </c>
      <c r="C59" s="268" t="s">
        <v>260</v>
      </c>
      <c r="D59" s="269">
        <v>96218</v>
      </c>
      <c r="E59" s="269">
        <v>66256.36</v>
      </c>
      <c r="F59" s="269">
        <f t="shared" si="7"/>
        <v>68.86</v>
      </c>
      <c r="G59" s="269">
        <v>96218</v>
      </c>
      <c r="H59" s="269">
        <v>66256.36</v>
      </c>
      <c r="I59" s="269">
        <f t="shared" si="8"/>
        <v>68.86</v>
      </c>
      <c r="J59" s="269">
        <v>90500</v>
      </c>
      <c r="K59" s="269">
        <v>62155.33</v>
      </c>
      <c r="L59" s="269">
        <f>ROUND((K59/J59)*100,2)</f>
        <v>68.68</v>
      </c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</row>
    <row r="60" spans="1:24" s="244" customFormat="1" ht="8.25">
      <c r="A60" s="254">
        <v>854</v>
      </c>
      <c r="B60" s="255"/>
      <c r="C60" s="247" t="s">
        <v>91</v>
      </c>
      <c r="D60" s="248">
        <f>SUM(D61,D62,D63)</f>
        <v>519454</v>
      </c>
      <c r="E60" s="248">
        <f>SUM(E61,E62,E63)</f>
        <v>497478.77</v>
      </c>
      <c r="F60" s="243">
        <f aca="true" t="shared" si="9" ref="F60:F68">ROUND((E60/D60)*100,2)</f>
        <v>95.77</v>
      </c>
      <c r="G60" s="248">
        <f>SUM(G61,G62,G63)</f>
        <v>514996</v>
      </c>
      <c r="H60" s="248">
        <f>SUM(H61,H62,H63)</f>
        <v>493021.56999999995</v>
      </c>
      <c r="I60" s="243">
        <f t="shared" si="8"/>
        <v>95.73</v>
      </c>
      <c r="J60" s="248">
        <f>SUM(J61,J62,J63)</f>
        <v>119389</v>
      </c>
      <c r="K60" s="248">
        <f>SUM(K61,K62,K63)</f>
        <v>102316.23</v>
      </c>
      <c r="L60" s="243">
        <f>ROUND((K60/J60)*100,2)</f>
        <v>85.7</v>
      </c>
      <c r="M60" s="248"/>
      <c r="N60" s="248"/>
      <c r="O60" s="248"/>
      <c r="P60" s="248"/>
      <c r="Q60" s="248"/>
      <c r="R60" s="248"/>
      <c r="S60" s="248"/>
      <c r="T60" s="248"/>
      <c r="U60" s="248"/>
      <c r="V60" s="248">
        <f>SUM(V61,V63)</f>
        <v>4458</v>
      </c>
      <c r="W60" s="248">
        <f>SUM(W61,W63)</f>
        <v>4457.2</v>
      </c>
      <c r="X60" s="243">
        <f>ROUND((W60/V60)*100,2)</f>
        <v>99.98</v>
      </c>
    </row>
    <row r="61" spans="1:24" s="271" customFormat="1" ht="7.5" customHeight="1">
      <c r="A61" s="278"/>
      <c r="B61" s="279">
        <v>85401</v>
      </c>
      <c r="C61" s="268" t="s">
        <v>92</v>
      </c>
      <c r="D61" s="270">
        <v>220567</v>
      </c>
      <c r="E61" s="270">
        <v>219021.67</v>
      </c>
      <c r="F61" s="269">
        <f t="shared" si="9"/>
        <v>99.3</v>
      </c>
      <c r="G61" s="270">
        <v>216109</v>
      </c>
      <c r="H61" s="270">
        <v>214564.47</v>
      </c>
      <c r="I61" s="269">
        <f t="shared" si="8"/>
        <v>99.29</v>
      </c>
      <c r="J61" s="270">
        <v>103709</v>
      </c>
      <c r="K61" s="270">
        <v>102316.23</v>
      </c>
      <c r="L61" s="269">
        <f>ROUND((K61/J61)*100,2)</f>
        <v>98.66</v>
      </c>
      <c r="M61" s="270"/>
      <c r="N61" s="270"/>
      <c r="O61" s="270"/>
      <c r="P61" s="270"/>
      <c r="Q61" s="270"/>
      <c r="R61" s="270"/>
      <c r="S61" s="270"/>
      <c r="T61" s="270"/>
      <c r="U61" s="270"/>
      <c r="V61" s="270">
        <v>4458</v>
      </c>
      <c r="W61" s="270">
        <v>4457.2</v>
      </c>
      <c r="X61" s="269">
        <f>ROUND((W61/V61)*100,2)</f>
        <v>99.98</v>
      </c>
    </row>
    <row r="62" spans="1:24" s="271" customFormat="1" ht="18" customHeight="1">
      <c r="A62" s="278"/>
      <c r="B62" s="279">
        <v>85415</v>
      </c>
      <c r="C62" s="268" t="s">
        <v>44</v>
      </c>
      <c r="D62" s="270">
        <v>298087</v>
      </c>
      <c r="E62" s="270">
        <v>277657.1</v>
      </c>
      <c r="F62" s="269">
        <f t="shared" si="9"/>
        <v>93.15</v>
      </c>
      <c r="G62" s="270">
        <v>298087</v>
      </c>
      <c r="H62" s="270">
        <v>277657.1</v>
      </c>
      <c r="I62" s="269">
        <v>0</v>
      </c>
      <c r="J62" s="270">
        <v>15680</v>
      </c>
      <c r="K62" s="270">
        <v>0</v>
      </c>
      <c r="L62" s="269">
        <f>ROUND((K62/J62)*100,2)</f>
        <v>0</v>
      </c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69"/>
    </row>
    <row r="63" spans="1:24" s="271" customFormat="1" ht="17.25" customHeight="1">
      <c r="A63" s="278"/>
      <c r="B63" s="279">
        <v>85446</v>
      </c>
      <c r="C63" s="268" t="s">
        <v>48</v>
      </c>
      <c r="D63" s="270">
        <v>800</v>
      </c>
      <c r="E63" s="270">
        <v>800</v>
      </c>
      <c r="F63" s="269">
        <f t="shared" si="9"/>
        <v>100</v>
      </c>
      <c r="G63" s="270">
        <v>800</v>
      </c>
      <c r="H63" s="270">
        <v>800</v>
      </c>
      <c r="I63" s="269">
        <f>ROUND((H63/G63)*100,2)</f>
        <v>100</v>
      </c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</row>
    <row r="64" spans="1:24" s="244" customFormat="1" ht="16.5">
      <c r="A64" s="245">
        <v>900</v>
      </c>
      <c r="B64" s="246"/>
      <c r="C64" s="247" t="s">
        <v>79</v>
      </c>
      <c r="D64" s="243">
        <f>SUM(D65,D66,D67,D68,D69)</f>
        <v>306078</v>
      </c>
      <c r="E64" s="243">
        <f>SUM(E65,E66,E67,E68,E69)</f>
        <v>258374.40000000002</v>
      </c>
      <c r="F64" s="243">
        <f t="shared" si="9"/>
        <v>84.41</v>
      </c>
      <c r="G64" s="243">
        <f>SUM(G65,G66,G67,G68,G69)</f>
        <v>175375</v>
      </c>
      <c r="H64" s="243">
        <f>SUM(H65,H66,H67,H68,H69)</f>
        <v>154197.02000000002</v>
      </c>
      <c r="I64" s="243">
        <f>ROUND((H64/G64)*100,2)</f>
        <v>87.92</v>
      </c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3">
        <f>SUM(V65,V68,V69)</f>
        <v>130703</v>
      </c>
      <c r="W64" s="243">
        <f>SUM(W65,W68,W69)</f>
        <v>104177.38</v>
      </c>
      <c r="X64" s="243">
        <f>ROUND((W64/V64)*100,2)</f>
        <v>79.71</v>
      </c>
    </row>
    <row r="65" spans="1:24" s="271" customFormat="1" ht="8.25">
      <c r="A65" s="266"/>
      <c r="B65" s="267">
        <v>90001</v>
      </c>
      <c r="C65" s="268" t="s">
        <v>80</v>
      </c>
      <c r="D65" s="269">
        <v>80703</v>
      </c>
      <c r="E65" s="269">
        <v>54786.9</v>
      </c>
      <c r="F65" s="269">
        <f t="shared" si="9"/>
        <v>67.89</v>
      </c>
      <c r="G65" s="269">
        <v>0</v>
      </c>
      <c r="H65" s="269">
        <v>0</v>
      </c>
      <c r="I65" s="243">
        <v>0</v>
      </c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69">
        <v>80703</v>
      </c>
      <c r="W65" s="269">
        <v>54786.9</v>
      </c>
      <c r="X65" s="269">
        <f>ROUND((W65/V65)*100,2)</f>
        <v>67.89</v>
      </c>
    </row>
    <row r="66" spans="1:24" s="271" customFormat="1" ht="7.5" customHeight="1">
      <c r="A66" s="266"/>
      <c r="B66" s="267">
        <v>90002</v>
      </c>
      <c r="C66" s="268" t="s">
        <v>39</v>
      </c>
      <c r="D66" s="269">
        <v>4000</v>
      </c>
      <c r="E66" s="270">
        <v>3859.8</v>
      </c>
      <c r="F66" s="269">
        <f t="shared" si="9"/>
        <v>96.5</v>
      </c>
      <c r="G66" s="270">
        <v>4000</v>
      </c>
      <c r="H66" s="270">
        <v>3859.8</v>
      </c>
      <c r="I66" s="269">
        <f aca="true" t="shared" si="10" ref="I66:I88">ROUND((H66/G66)*100,2)</f>
        <v>96.5</v>
      </c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69"/>
      <c r="W66" s="270"/>
      <c r="X66" s="269"/>
    </row>
    <row r="67" spans="1:24" s="271" customFormat="1" ht="8.25">
      <c r="A67" s="266"/>
      <c r="B67" s="267">
        <v>90003</v>
      </c>
      <c r="C67" s="268" t="s">
        <v>45</v>
      </c>
      <c r="D67" s="269">
        <v>4000</v>
      </c>
      <c r="E67" s="269">
        <v>3403.9</v>
      </c>
      <c r="F67" s="269">
        <f>ROUND((E67/D67)*100,2)</f>
        <v>85.1</v>
      </c>
      <c r="G67" s="269">
        <v>4000</v>
      </c>
      <c r="H67" s="269">
        <v>3403.9</v>
      </c>
      <c r="I67" s="269">
        <f t="shared" si="10"/>
        <v>85.1</v>
      </c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69"/>
      <c r="W67" s="269"/>
      <c r="X67" s="269"/>
    </row>
    <row r="68" spans="1:24" s="271" customFormat="1" ht="8.25">
      <c r="A68" s="266"/>
      <c r="B68" s="267">
        <v>90015</v>
      </c>
      <c r="C68" s="268" t="s">
        <v>81</v>
      </c>
      <c r="D68" s="269">
        <v>216025</v>
      </c>
      <c r="E68" s="269">
        <v>195878.23</v>
      </c>
      <c r="F68" s="269">
        <f t="shared" si="9"/>
        <v>90.67</v>
      </c>
      <c r="G68" s="269">
        <v>166025</v>
      </c>
      <c r="H68" s="269">
        <v>146487.75</v>
      </c>
      <c r="I68" s="269">
        <f t="shared" si="10"/>
        <v>88.23</v>
      </c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69">
        <v>50000</v>
      </c>
      <c r="W68" s="269">
        <v>49390.48</v>
      </c>
      <c r="X68" s="269">
        <f>ROUND((W68/V68)*100,2)</f>
        <v>98.78</v>
      </c>
    </row>
    <row r="69" spans="1:24" s="271" customFormat="1" ht="8.25">
      <c r="A69" s="266"/>
      <c r="B69" s="267">
        <v>90095</v>
      </c>
      <c r="C69" s="268" t="s">
        <v>163</v>
      </c>
      <c r="D69" s="269">
        <v>1350</v>
      </c>
      <c r="E69" s="269">
        <v>445.57</v>
      </c>
      <c r="F69" s="269">
        <f aca="true" t="shared" si="11" ref="F69:F86">ROUND((E69/D69)*100,2)</f>
        <v>33.01</v>
      </c>
      <c r="G69" s="269">
        <v>1350</v>
      </c>
      <c r="H69" s="269">
        <v>445.57</v>
      </c>
      <c r="I69" s="269">
        <f t="shared" si="10"/>
        <v>33.01</v>
      </c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</row>
    <row r="70" spans="1:24" s="244" customFormat="1" ht="16.5">
      <c r="A70" s="245">
        <v>921</v>
      </c>
      <c r="B70" s="246"/>
      <c r="C70" s="247" t="s">
        <v>82</v>
      </c>
      <c r="D70" s="243">
        <f>SUM(D71,D72,D73,D74)</f>
        <v>64494</v>
      </c>
      <c r="E70" s="243">
        <f>SUM(E71,E72,E73,E74)</f>
        <v>60691.93000000001</v>
      </c>
      <c r="F70" s="243">
        <f t="shared" si="11"/>
        <v>94.1</v>
      </c>
      <c r="G70" s="243">
        <f>SUM(G71,G72,G73,G74)</f>
        <v>64494</v>
      </c>
      <c r="H70" s="243">
        <f>SUM(H71,H72,H73,H74)</f>
        <v>60691.93000000001</v>
      </c>
      <c r="I70" s="243">
        <f t="shared" si="10"/>
        <v>94.1</v>
      </c>
      <c r="J70" s="243">
        <f>SUM(J71,J72,J73)</f>
        <v>2349</v>
      </c>
      <c r="K70" s="243">
        <f>SUM(K71,K72,K73)</f>
        <v>2346.8</v>
      </c>
      <c r="L70" s="243">
        <f>ROUND((K70/J70)*100,2)</f>
        <v>99.91</v>
      </c>
      <c r="M70" s="243">
        <f>SUM(M71,M72,M73,M74)</f>
        <v>39000</v>
      </c>
      <c r="N70" s="243">
        <f>SUM(N71,N72,N73,N74)</f>
        <v>39000</v>
      </c>
      <c r="O70" s="243">
        <f>ROUND((N70/M70)*100,2)</f>
        <v>100</v>
      </c>
      <c r="P70" s="248"/>
      <c r="Q70" s="248"/>
      <c r="R70" s="248"/>
      <c r="S70" s="248"/>
      <c r="T70" s="248"/>
      <c r="U70" s="248"/>
      <c r="V70" s="243">
        <f>SUM(V71,V72,V73)</f>
        <v>0</v>
      </c>
      <c r="W70" s="243">
        <f>SUM(W71,W72,W73)</f>
        <v>0</v>
      </c>
      <c r="X70" s="243">
        <v>0</v>
      </c>
    </row>
    <row r="71" spans="1:24" s="271" customFormat="1" ht="15" customHeight="1">
      <c r="A71" s="266"/>
      <c r="B71" s="267">
        <v>92105</v>
      </c>
      <c r="C71" s="268" t="s">
        <v>83</v>
      </c>
      <c r="D71" s="269">
        <v>8888</v>
      </c>
      <c r="E71" s="269">
        <v>8886.34</v>
      </c>
      <c r="F71" s="269">
        <f t="shared" si="11"/>
        <v>99.98</v>
      </c>
      <c r="G71" s="269">
        <v>8888</v>
      </c>
      <c r="H71" s="269">
        <v>8886.34</v>
      </c>
      <c r="I71" s="269">
        <f t="shared" si="10"/>
        <v>99.98</v>
      </c>
      <c r="J71" s="270"/>
      <c r="K71" s="270"/>
      <c r="L71" s="270"/>
      <c r="M71" s="270">
        <v>4000</v>
      </c>
      <c r="N71" s="270">
        <v>4000</v>
      </c>
      <c r="O71" s="269">
        <f>ROUND((N71/M71)*100,2)</f>
        <v>100</v>
      </c>
      <c r="P71" s="270"/>
      <c r="Q71" s="270"/>
      <c r="R71" s="270"/>
      <c r="S71" s="270"/>
      <c r="T71" s="270"/>
      <c r="U71" s="270"/>
      <c r="V71" s="270"/>
      <c r="W71" s="270"/>
      <c r="X71" s="270"/>
    </row>
    <row r="72" spans="1:24" s="271" customFormat="1" ht="14.25" customHeight="1">
      <c r="A72" s="266"/>
      <c r="B72" s="267">
        <v>92109</v>
      </c>
      <c r="C72" s="268" t="s">
        <v>84</v>
      </c>
      <c r="D72" s="269">
        <v>13657</v>
      </c>
      <c r="E72" s="269">
        <v>10003.38</v>
      </c>
      <c r="F72" s="269">
        <f t="shared" si="11"/>
        <v>73.25</v>
      </c>
      <c r="G72" s="269">
        <v>13657</v>
      </c>
      <c r="H72" s="269">
        <v>10003.38</v>
      </c>
      <c r="I72" s="269">
        <f t="shared" si="10"/>
        <v>73.25</v>
      </c>
      <c r="J72" s="270">
        <v>1900</v>
      </c>
      <c r="K72" s="270">
        <v>1900</v>
      </c>
      <c r="L72" s="269">
        <f>ROUND((K72/J72)*100,2)</f>
        <v>100</v>
      </c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</row>
    <row r="73" spans="1:24" s="271" customFormat="1" ht="8.25">
      <c r="A73" s="266"/>
      <c r="B73" s="267">
        <v>92116</v>
      </c>
      <c r="C73" s="268" t="s">
        <v>85</v>
      </c>
      <c r="D73" s="269">
        <v>35449</v>
      </c>
      <c r="E73" s="269">
        <v>35446.8</v>
      </c>
      <c r="F73" s="269">
        <f t="shared" si="11"/>
        <v>99.99</v>
      </c>
      <c r="G73" s="269">
        <v>35449</v>
      </c>
      <c r="H73" s="269">
        <v>35446.8</v>
      </c>
      <c r="I73" s="269">
        <f t="shared" si="10"/>
        <v>99.99</v>
      </c>
      <c r="J73" s="269">
        <v>449</v>
      </c>
      <c r="K73" s="269">
        <v>446.8</v>
      </c>
      <c r="L73" s="269">
        <f>ROUND((K73/J73)*100,2)</f>
        <v>99.51</v>
      </c>
      <c r="M73" s="270">
        <v>35000</v>
      </c>
      <c r="N73" s="270">
        <v>35000</v>
      </c>
      <c r="O73" s="269">
        <f>ROUND((N73/M73)*100,2)</f>
        <v>100</v>
      </c>
      <c r="P73" s="270"/>
      <c r="Q73" s="270"/>
      <c r="R73" s="270"/>
      <c r="S73" s="270"/>
      <c r="T73" s="270"/>
      <c r="U73" s="270"/>
      <c r="V73" s="269"/>
      <c r="W73" s="269"/>
      <c r="X73" s="269"/>
    </row>
    <row r="74" spans="1:24" s="271" customFormat="1" ht="14.25" customHeight="1">
      <c r="A74" s="266"/>
      <c r="B74" s="267">
        <v>92195</v>
      </c>
      <c r="C74" s="268" t="s">
        <v>55</v>
      </c>
      <c r="D74" s="269">
        <v>6500</v>
      </c>
      <c r="E74" s="270">
        <v>6355.41</v>
      </c>
      <c r="F74" s="269">
        <f t="shared" si="11"/>
        <v>97.78</v>
      </c>
      <c r="G74" s="270">
        <v>6500</v>
      </c>
      <c r="H74" s="270">
        <v>6355.41</v>
      </c>
      <c r="I74" s="269">
        <f t="shared" si="10"/>
        <v>97.78</v>
      </c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69"/>
      <c r="W74" s="270"/>
      <c r="X74" s="269"/>
    </row>
    <row r="75" spans="1:24" s="244" customFormat="1" ht="8.25">
      <c r="A75" s="245">
        <v>926</v>
      </c>
      <c r="B75" s="246"/>
      <c r="C75" s="247" t="s">
        <v>86</v>
      </c>
      <c r="D75" s="243">
        <f>SUM(D76:D76)</f>
        <v>19500</v>
      </c>
      <c r="E75" s="243">
        <f>SUM(E76:E76)</f>
        <v>16695.91</v>
      </c>
      <c r="F75" s="243">
        <f t="shared" si="11"/>
        <v>85.62</v>
      </c>
      <c r="G75" s="243">
        <f>SUM(G76:G76)</f>
        <v>19500</v>
      </c>
      <c r="H75" s="243">
        <f>SUM(H76:H76)</f>
        <v>16695.91</v>
      </c>
      <c r="I75" s="243">
        <f t="shared" si="10"/>
        <v>85.62</v>
      </c>
      <c r="J75" s="248"/>
      <c r="K75" s="248"/>
      <c r="L75" s="248"/>
      <c r="M75" s="243">
        <f>SUM(M76:M76)</f>
        <v>12000</v>
      </c>
      <c r="N75" s="243">
        <f>SUM(N76:N76)</f>
        <v>12000</v>
      </c>
      <c r="O75" s="243">
        <f>ROUND((N75/M75)*100,2)</f>
        <v>100</v>
      </c>
      <c r="P75" s="248"/>
      <c r="Q75" s="248"/>
      <c r="R75" s="248"/>
      <c r="S75" s="248"/>
      <c r="T75" s="248"/>
      <c r="U75" s="248"/>
      <c r="V75" s="248"/>
      <c r="W75" s="248"/>
      <c r="X75" s="248"/>
    </row>
    <row r="76" spans="1:24" s="271" customFormat="1" ht="16.5">
      <c r="A76" s="266"/>
      <c r="B76" s="267">
        <v>92605</v>
      </c>
      <c r="C76" s="268" t="s">
        <v>87</v>
      </c>
      <c r="D76" s="269">
        <v>19500</v>
      </c>
      <c r="E76" s="269">
        <v>16695.91</v>
      </c>
      <c r="F76" s="269">
        <f t="shared" si="11"/>
        <v>85.62</v>
      </c>
      <c r="G76" s="269">
        <v>19500</v>
      </c>
      <c r="H76" s="269">
        <v>16695.91</v>
      </c>
      <c r="I76" s="269">
        <f t="shared" si="10"/>
        <v>85.62</v>
      </c>
      <c r="J76" s="270"/>
      <c r="K76" s="270"/>
      <c r="L76" s="270"/>
      <c r="M76" s="269">
        <v>12000</v>
      </c>
      <c r="N76" s="269">
        <v>12000</v>
      </c>
      <c r="O76" s="269">
        <f>ROUND((N76/M76)*100,2)</f>
        <v>100</v>
      </c>
      <c r="P76" s="270"/>
      <c r="Q76" s="270"/>
      <c r="R76" s="270"/>
      <c r="S76" s="270"/>
      <c r="T76" s="270"/>
      <c r="U76" s="270"/>
      <c r="V76" s="270"/>
      <c r="W76" s="270"/>
      <c r="X76" s="270"/>
    </row>
    <row r="77" spans="1:24" ht="28.5" customHeight="1">
      <c r="A77" s="480" t="s">
        <v>190</v>
      </c>
      <c r="B77" s="481"/>
      <c r="C77" s="482"/>
      <c r="D77" s="243">
        <f>SUM(D78,D80,D83,)</f>
        <v>1972098</v>
      </c>
      <c r="E77" s="243">
        <f>SUM(E78,E80,E83,)</f>
        <v>1966677.8299999998</v>
      </c>
      <c r="F77" s="243">
        <f t="shared" si="11"/>
        <v>99.73</v>
      </c>
      <c r="G77" s="243">
        <f>SUM(G78,G80,G83,)</f>
        <v>1972098</v>
      </c>
      <c r="H77" s="243">
        <f>SUM(H78,H80,H83,)</f>
        <v>1966677.8299999998</v>
      </c>
      <c r="I77" s="243">
        <f t="shared" si="10"/>
        <v>99.73</v>
      </c>
      <c r="J77" s="243">
        <f>SUM(J78,J80,J83)</f>
        <v>89500.17</v>
      </c>
      <c r="K77" s="243">
        <f>SUM(K78,K80,K83)</f>
        <v>87755.6</v>
      </c>
      <c r="L77" s="243">
        <f>ROUND((K77/J77)*100,2)</f>
        <v>98.05</v>
      </c>
      <c r="M77" s="249"/>
      <c r="N77" s="249"/>
      <c r="O77" s="249"/>
      <c r="P77" s="249"/>
      <c r="Q77" s="249"/>
      <c r="R77" s="249"/>
      <c r="S77" s="249"/>
      <c r="T77" s="249"/>
      <c r="U77" s="249"/>
      <c r="V77" s="243">
        <f>SUM(V78,V80,V83)</f>
        <v>0</v>
      </c>
      <c r="W77" s="243">
        <f>SUM(W78,W80,W83,)</f>
        <v>0</v>
      </c>
      <c r="X77" s="243">
        <v>0</v>
      </c>
    </row>
    <row r="78" spans="1:24" s="244" customFormat="1" ht="8.25">
      <c r="A78" s="245">
        <v>750</v>
      </c>
      <c r="B78" s="246"/>
      <c r="C78" s="247" t="s">
        <v>61</v>
      </c>
      <c r="D78" s="243">
        <f>SUM(D79)</f>
        <v>39510</v>
      </c>
      <c r="E78" s="243">
        <f>SUM(E79)</f>
        <v>39510</v>
      </c>
      <c r="F78" s="243">
        <f t="shared" si="11"/>
        <v>100</v>
      </c>
      <c r="G78" s="243">
        <f>SUM(G79)</f>
        <v>39510</v>
      </c>
      <c r="H78" s="243">
        <f>SUM(H79)</f>
        <v>39510</v>
      </c>
      <c r="I78" s="243">
        <f t="shared" si="10"/>
        <v>100</v>
      </c>
      <c r="J78" s="243">
        <f>SUM(J79)</f>
        <v>13500</v>
      </c>
      <c r="K78" s="243">
        <f>SUM(K79)</f>
        <v>13500</v>
      </c>
      <c r="L78" s="243">
        <f>ROUND((K78/J78)*100,2)</f>
        <v>100</v>
      </c>
      <c r="M78" s="248"/>
      <c r="N78" s="248"/>
      <c r="O78" s="248"/>
      <c r="P78" s="248"/>
      <c r="Q78" s="248"/>
      <c r="R78" s="248"/>
      <c r="S78" s="248"/>
      <c r="T78" s="248"/>
      <c r="U78" s="248"/>
      <c r="V78" s="243"/>
      <c r="W78" s="243"/>
      <c r="X78" s="243"/>
    </row>
    <row r="79" spans="1:24" s="271" customFormat="1" ht="8.25">
      <c r="A79" s="266"/>
      <c r="B79" s="267">
        <v>75011</v>
      </c>
      <c r="C79" s="268" t="s">
        <v>62</v>
      </c>
      <c r="D79" s="269">
        <v>39510</v>
      </c>
      <c r="E79" s="269">
        <v>39510</v>
      </c>
      <c r="F79" s="269">
        <f t="shared" si="11"/>
        <v>100</v>
      </c>
      <c r="G79" s="269">
        <v>39510</v>
      </c>
      <c r="H79" s="269">
        <v>39510</v>
      </c>
      <c r="I79" s="269">
        <f t="shared" si="10"/>
        <v>100</v>
      </c>
      <c r="J79" s="270">
        <v>13500</v>
      </c>
      <c r="K79" s="270">
        <v>13500</v>
      </c>
      <c r="L79" s="269">
        <f>ROUND((K79/J79)*100,2)</f>
        <v>100</v>
      </c>
      <c r="M79" s="270"/>
      <c r="N79" s="270"/>
      <c r="O79" s="270"/>
      <c r="P79" s="270"/>
      <c r="Q79" s="270"/>
      <c r="R79" s="270"/>
      <c r="S79" s="270"/>
      <c r="T79" s="270"/>
      <c r="U79" s="270"/>
      <c r="V79" s="269"/>
      <c r="W79" s="269"/>
      <c r="X79" s="269"/>
    </row>
    <row r="80" spans="1:24" s="244" customFormat="1" ht="28.5" customHeight="1">
      <c r="A80" s="245">
        <v>751</v>
      </c>
      <c r="B80" s="246"/>
      <c r="C80" s="247" t="s">
        <v>63</v>
      </c>
      <c r="D80" s="243">
        <f>SUM(D81,D82)</f>
        <v>32014</v>
      </c>
      <c r="E80" s="243">
        <f>SUM(E81,E82)</f>
        <v>30674</v>
      </c>
      <c r="F80" s="243">
        <f t="shared" si="11"/>
        <v>95.81</v>
      </c>
      <c r="G80" s="243">
        <f>SUM(G81,G82)</f>
        <v>32014</v>
      </c>
      <c r="H80" s="243">
        <f>SUM(H81,H82)</f>
        <v>30674</v>
      </c>
      <c r="I80" s="243">
        <f t="shared" si="10"/>
        <v>95.81</v>
      </c>
      <c r="J80" s="243">
        <f>SUM(J81,J82)</f>
        <v>5880.17</v>
      </c>
      <c r="K80" s="243">
        <f>SUM(K81,K82)</f>
        <v>5880.17</v>
      </c>
      <c r="L80" s="243">
        <f>ROUND((K80/J80)*100,2)</f>
        <v>100</v>
      </c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</row>
    <row r="81" spans="1:24" s="271" customFormat="1" ht="16.5">
      <c r="A81" s="266"/>
      <c r="B81" s="267">
        <v>75101</v>
      </c>
      <c r="C81" s="268" t="s">
        <v>64</v>
      </c>
      <c r="D81" s="269">
        <v>1020</v>
      </c>
      <c r="E81" s="269">
        <v>1020</v>
      </c>
      <c r="F81" s="269">
        <f t="shared" si="11"/>
        <v>100</v>
      </c>
      <c r="G81" s="269">
        <v>1020</v>
      </c>
      <c r="H81" s="269">
        <v>1020</v>
      </c>
      <c r="I81" s="269">
        <f t="shared" si="10"/>
        <v>100</v>
      </c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</row>
    <row r="82" spans="1:24" s="274" customFormat="1" ht="41.25">
      <c r="A82" s="286"/>
      <c r="B82" s="267">
        <v>75109</v>
      </c>
      <c r="C82" s="268" t="s">
        <v>89</v>
      </c>
      <c r="D82" s="269">
        <v>30994</v>
      </c>
      <c r="E82" s="270">
        <v>29654</v>
      </c>
      <c r="F82" s="269">
        <f t="shared" si="11"/>
        <v>95.68</v>
      </c>
      <c r="G82" s="270">
        <v>30994</v>
      </c>
      <c r="H82" s="270">
        <v>29654</v>
      </c>
      <c r="I82" s="269">
        <f t="shared" si="10"/>
        <v>95.68</v>
      </c>
      <c r="J82" s="270">
        <v>5880.17</v>
      </c>
      <c r="K82" s="270">
        <v>5880.17</v>
      </c>
      <c r="L82" s="269">
        <f>ROUND((K82/J82)*100,2)</f>
        <v>100</v>
      </c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</row>
    <row r="83" spans="1:24" s="244" customFormat="1" ht="15.75" customHeight="1">
      <c r="A83" s="245">
        <v>852</v>
      </c>
      <c r="B83" s="246"/>
      <c r="C83" s="247" t="s">
        <v>198</v>
      </c>
      <c r="D83" s="243">
        <f>SUM(D84,D85,D86,D87)</f>
        <v>1900574</v>
      </c>
      <c r="E83" s="243">
        <f>SUM(E84,E85,E86,E87)</f>
        <v>1896493.8299999998</v>
      </c>
      <c r="F83" s="243">
        <f t="shared" si="11"/>
        <v>99.79</v>
      </c>
      <c r="G83" s="243">
        <f>SUM(G84,G85,G86,G87)</f>
        <v>1900574</v>
      </c>
      <c r="H83" s="243">
        <f>SUM(H84,H85,H86,H87)</f>
        <v>1896493.8299999998</v>
      </c>
      <c r="I83" s="243">
        <f t="shared" si="10"/>
        <v>99.79</v>
      </c>
      <c r="J83" s="243">
        <f>SUM(J84,J85,J86,J87)</f>
        <v>70120</v>
      </c>
      <c r="K83" s="243">
        <f>SUM(K84,K85,K86,K87)</f>
        <v>68375.43000000001</v>
      </c>
      <c r="L83" s="243">
        <f>ROUND((K83/J83)*100,2)</f>
        <v>97.51</v>
      </c>
      <c r="M83" s="248"/>
      <c r="N83" s="248"/>
      <c r="O83" s="248"/>
      <c r="P83" s="248"/>
      <c r="Q83" s="248"/>
      <c r="R83" s="248"/>
      <c r="S83" s="248"/>
      <c r="T83" s="248"/>
      <c r="U83" s="248"/>
      <c r="V83" s="243"/>
      <c r="W83" s="243"/>
      <c r="X83" s="243"/>
    </row>
    <row r="84" spans="1:24" s="271" customFormat="1" ht="37.5" customHeight="1">
      <c r="A84" s="266"/>
      <c r="B84" s="267">
        <v>85212</v>
      </c>
      <c r="C84" s="268" t="s">
        <v>252</v>
      </c>
      <c r="D84" s="269">
        <v>1818572</v>
      </c>
      <c r="E84" s="269">
        <v>1818553.73</v>
      </c>
      <c r="F84" s="269">
        <f t="shared" si="11"/>
        <v>100</v>
      </c>
      <c r="G84" s="269">
        <v>1818572</v>
      </c>
      <c r="H84" s="269">
        <v>1818553.73</v>
      </c>
      <c r="I84" s="269">
        <f t="shared" si="10"/>
        <v>100</v>
      </c>
      <c r="J84" s="269">
        <v>61220</v>
      </c>
      <c r="K84" s="269">
        <v>61214.05</v>
      </c>
      <c r="L84" s="269">
        <f>ROUND((K84/J84)*100,2)</f>
        <v>99.99</v>
      </c>
      <c r="M84" s="270"/>
      <c r="N84" s="270"/>
      <c r="O84" s="270"/>
      <c r="P84" s="270"/>
      <c r="Q84" s="270"/>
      <c r="R84" s="270"/>
      <c r="S84" s="270"/>
      <c r="T84" s="270"/>
      <c r="U84" s="270"/>
      <c r="V84" s="269"/>
      <c r="W84" s="269"/>
      <c r="X84" s="269"/>
    </row>
    <row r="85" spans="1:24" s="271" customFormat="1" ht="31.5" customHeight="1">
      <c r="A85" s="266"/>
      <c r="B85" s="267">
        <v>85213</v>
      </c>
      <c r="C85" s="268" t="s">
        <v>261</v>
      </c>
      <c r="D85" s="269">
        <v>8900</v>
      </c>
      <c r="E85" s="269">
        <v>7161.38</v>
      </c>
      <c r="F85" s="269">
        <f t="shared" si="11"/>
        <v>80.46</v>
      </c>
      <c r="G85" s="269">
        <v>8900</v>
      </c>
      <c r="H85" s="269">
        <v>7161.38</v>
      </c>
      <c r="I85" s="269">
        <f t="shared" si="10"/>
        <v>80.46</v>
      </c>
      <c r="J85" s="270">
        <v>8900</v>
      </c>
      <c r="K85" s="270">
        <v>7161.38</v>
      </c>
      <c r="L85" s="269">
        <f>ROUND((K85/J85)*100,2)</f>
        <v>80.46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</row>
    <row r="86" spans="1:24" s="271" customFormat="1" ht="24" customHeight="1">
      <c r="A86" s="266"/>
      <c r="B86" s="267">
        <v>85214</v>
      </c>
      <c r="C86" s="268" t="s">
        <v>251</v>
      </c>
      <c r="D86" s="269">
        <v>64750</v>
      </c>
      <c r="E86" s="321">
        <v>62426.72</v>
      </c>
      <c r="F86" s="269">
        <f t="shared" si="11"/>
        <v>96.41</v>
      </c>
      <c r="G86" s="269">
        <v>64750</v>
      </c>
      <c r="H86" s="269">
        <v>62426.72</v>
      </c>
      <c r="I86" s="269">
        <f t="shared" si="10"/>
        <v>96.41</v>
      </c>
      <c r="J86" s="269"/>
      <c r="K86" s="269"/>
      <c r="L86" s="269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</row>
    <row r="87" spans="1:24" s="325" customFormat="1" ht="24" customHeight="1">
      <c r="A87" s="322"/>
      <c r="B87" s="327">
        <v>85278</v>
      </c>
      <c r="C87" s="328" t="s">
        <v>94</v>
      </c>
      <c r="D87" s="321">
        <v>8352</v>
      </c>
      <c r="E87" s="321">
        <v>8352</v>
      </c>
      <c r="F87" s="321">
        <f>ROUND((E87/D87)*100,2)</f>
        <v>100</v>
      </c>
      <c r="G87" s="321">
        <v>8352</v>
      </c>
      <c r="H87" s="321">
        <v>8352</v>
      </c>
      <c r="I87" s="321">
        <f>ROUND((H87/G87)*100,2)</f>
        <v>100</v>
      </c>
      <c r="J87" s="323"/>
      <c r="K87" s="323"/>
      <c r="L87" s="323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</row>
    <row r="88" spans="1:24" s="244" customFormat="1" ht="26.25" customHeight="1">
      <c r="A88" s="462" t="s">
        <v>191</v>
      </c>
      <c r="B88" s="463"/>
      <c r="C88" s="464"/>
      <c r="D88" s="248">
        <f>SUM(D89,D91,D93)</f>
        <v>213000</v>
      </c>
      <c r="E88" s="248">
        <f>SUM(E89,E91,E93)</f>
        <v>167011.25</v>
      </c>
      <c r="F88" s="243">
        <f aca="true" t="shared" si="12" ref="F88:F96">ROUND((E88/D88)*100,2)</f>
        <v>78.41</v>
      </c>
      <c r="G88" s="248">
        <f>SUM(G89,G91,G93)</f>
        <v>13000</v>
      </c>
      <c r="H88" s="248">
        <f>SUM(H89,H91,H93)</f>
        <v>13000</v>
      </c>
      <c r="I88" s="243">
        <f t="shared" si="10"/>
        <v>100</v>
      </c>
      <c r="J88" s="248"/>
      <c r="K88" s="248"/>
      <c r="L88" s="248"/>
      <c r="M88" s="248">
        <f>SUM(M89,M91,M93)</f>
        <v>13000</v>
      </c>
      <c r="N88" s="248">
        <f>SUM(N89,N91,N93)</f>
        <v>13000</v>
      </c>
      <c r="O88" s="243">
        <f>ROUND((N88/M88)*100,2)</f>
        <v>100</v>
      </c>
      <c r="P88" s="248"/>
      <c r="Q88" s="248"/>
      <c r="R88" s="248"/>
      <c r="S88" s="248"/>
      <c r="T88" s="248"/>
      <c r="U88" s="248"/>
      <c r="V88" s="248">
        <f>SUM(V89,V91,V93)</f>
        <v>200000</v>
      </c>
      <c r="W88" s="248">
        <f>SUM(W89,W91,W93)</f>
        <v>154011.25</v>
      </c>
      <c r="X88" s="243">
        <f>ROUND((W88/V88)*100,2)</f>
        <v>77.01</v>
      </c>
    </row>
    <row r="89" spans="1:24" s="244" customFormat="1" ht="8.25">
      <c r="A89" s="245">
        <v>600</v>
      </c>
      <c r="B89" s="246"/>
      <c r="C89" s="247" t="s">
        <v>58</v>
      </c>
      <c r="D89" s="243">
        <f>SUM(D90)</f>
        <v>125000</v>
      </c>
      <c r="E89" s="243">
        <f>SUM(E90)</f>
        <v>124731.25</v>
      </c>
      <c r="F89" s="243">
        <f t="shared" si="12"/>
        <v>99.79</v>
      </c>
      <c r="G89" s="243">
        <f>SUM(G90)</f>
        <v>0</v>
      </c>
      <c r="H89" s="243">
        <f>SUM(H90)</f>
        <v>0</v>
      </c>
      <c r="I89" s="243">
        <v>0</v>
      </c>
      <c r="J89" s="248"/>
      <c r="K89" s="248"/>
      <c r="L89" s="248"/>
      <c r="M89" s="243">
        <f>SUM(M90)</f>
        <v>0</v>
      </c>
      <c r="N89" s="243">
        <f>SUM(N90)</f>
        <v>0</v>
      </c>
      <c r="O89" s="243">
        <v>0</v>
      </c>
      <c r="P89" s="248"/>
      <c r="Q89" s="248"/>
      <c r="R89" s="248"/>
      <c r="S89" s="248"/>
      <c r="T89" s="248"/>
      <c r="U89" s="248"/>
      <c r="V89" s="243">
        <f>SUM(V90,V92)</f>
        <v>125000</v>
      </c>
      <c r="W89" s="243">
        <f>SUM(W90,W92)</f>
        <v>124731.25</v>
      </c>
      <c r="X89" s="243">
        <f>ROUND((W89/V89)*100,2)</f>
        <v>99.79</v>
      </c>
    </row>
    <row r="90" spans="1:24" s="271" customFormat="1" ht="8.25">
      <c r="A90" s="266"/>
      <c r="B90" s="267">
        <v>60014</v>
      </c>
      <c r="C90" s="268" t="s">
        <v>262</v>
      </c>
      <c r="D90" s="269">
        <v>125000</v>
      </c>
      <c r="E90" s="269">
        <v>124731.25</v>
      </c>
      <c r="F90" s="269">
        <f>ROUND((E90/D90)*100,2)</f>
        <v>99.79</v>
      </c>
      <c r="G90" s="269">
        <v>0</v>
      </c>
      <c r="H90" s="269">
        <v>0</v>
      </c>
      <c r="I90" s="321">
        <v>0</v>
      </c>
      <c r="J90" s="270"/>
      <c r="K90" s="270"/>
      <c r="L90" s="270"/>
      <c r="M90" s="269"/>
      <c r="N90" s="269"/>
      <c r="O90" s="269"/>
      <c r="P90" s="270"/>
      <c r="Q90" s="270"/>
      <c r="R90" s="270"/>
      <c r="S90" s="270"/>
      <c r="T90" s="270"/>
      <c r="U90" s="270"/>
      <c r="V90" s="269">
        <v>125000</v>
      </c>
      <c r="W90" s="269">
        <v>124731.25</v>
      </c>
      <c r="X90" s="269">
        <f>ROUND((W90/V90)*100,2)</f>
        <v>99.79</v>
      </c>
    </row>
    <row r="91" spans="1:24" s="244" customFormat="1" ht="8.25">
      <c r="A91" s="245">
        <v>801</v>
      </c>
      <c r="B91" s="246"/>
      <c r="C91" s="247" t="s">
        <v>70</v>
      </c>
      <c r="D91" s="243">
        <f>SUM(D92)</f>
        <v>13000</v>
      </c>
      <c r="E91" s="243">
        <f>SUM(E92)</f>
        <v>13000</v>
      </c>
      <c r="F91" s="269">
        <f>ROUND((E91/D91)*100,2)</f>
        <v>100</v>
      </c>
      <c r="G91" s="243">
        <f>SUM(G92)</f>
        <v>13000</v>
      </c>
      <c r="H91" s="243">
        <f>SUM(H92)</f>
        <v>13000</v>
      </c>
      <c r="I91" s="243">
        <f>ROUND((H91/G91)*100,2)</f>
        <v>100</v>
      </c>
      <c r="J91" s="248"/>
      <c r="K91" s="248"/>
      <c r="L91" s="248"/>
      <c r="M91" s="243">
        <f>SUM(M92)</f>
        <v>13000</v>
      </c>
      <c r="N91" s="243">
        <f>SUM(N92)</f>
        <v>13000</v>
      </c>
      <c r="O91" s="243">
        <v>0</v>
      </c>
      <c r="P91" s="248"/>
      <c r="Q91" s="248"/>
      <c r="R91" s="248"/>
      <c r="S91" s="248"/>
      <c r="T91" s="248"/>
      <c r="U91" s="248"/>
      <c r="V91" s="243"/>
      <c r="W91" s="243"/>
      <c r="X91" s="243"/>
    </row>
    <row r="92" spans="1:24" s="271" customFormat="1" ht="8.25">
      <c r="A92" s="266"/>
      <c r="B92" s="267">
        <v>80113</v>
      </c>
      <c r="C92" s="268" t="s">
        <v>258</v>
      </c>
      <c r="D92" s="269">
        <v>13000</v>
      </c>
      <c r="E92" s="269">
        <v>13000</v>
      </c>
      <c r="F92" s="269">
        <f t="shared" si="12"/>
        <v>100</v>
      </c>
      <c r="G92" s="269">
        <v>13000</v>
      </c>
      <c r="H92" s="269">
        <v>13000</v>
      </c>
      <c r="I92" s="269">
        <f>ROUND((H92/G92)*100,2)</f>
        <v>100</v>
      </c>
      <c r="J92" s="270"/>
      <c r="K92" s="270"/>
      <c r="L92" s="270"/>
      <c r="M92" s="269">
        <v>13000</v>
      </c>
      <c r="N92" s="269">
        <v>13000</v>
      </c>
      <c r="O92" s="269">
        <f>ROUND((N92/M92)*100,2)</f>
        <v>100</v>
      </c>
      <c r="P92" s="270"/>
      <c r="Q92" s="270"/>
      <c r="R92" s="270"/>
      <c r="S92" s="270"/>
      <c r="T92" s="270"/>
      <c r="U92" s="270"/>
      <c r="V92" s="270"/>
      <c r="W92" s="270"/>
      <c r="X92" s="270"/>
    </row>
    <row r="93" spans="1:24" s="244" customFormat="1" ht="16.5">
      <c r="A93" s="245">
        <v>900</v>
      </c>
      <c r="B93" s="246"/>
      <c r="C93" s="247" t="s">
        <v>79</v>
      </c>
      <c r="D93" s="243">
        <f>SUM(D94,D95)</f>
        <v>75000</v>
      </c>
      <c r="E93" s="243">
        <f>SUM(E94,E95)</f>
        <v>29280</v>
      </c>
      <c r="F93" s="243">
        <f t="shared" si="12"/>
        <v>39.04</v>
      </c>
      <c r="G93" s="243">
        <f>SUM(G94)</f>
        <v>0</v>
      </c>
      <c r="H93" s="243">
        <f>SUM(H94)</f>
        <v>0</v>
      </c>
      <c r="I93" s="243">
        <v>0</v>
      </c>
      <c r="J93" s="248"/>
      <c r="K93" s="248"/>
      <c r="L93" s="248"/>
      <c r="M93" s="243"/>
      <c r="N93" s="243"/>
      <c r="O93" s="243"/>
      <c r="P93" s="248"/>
      <c r="Q93" s="248"/>
      <c r="R93" s="248"/>
      <c r="S93" s="248"/>
      <c r="T93" s="248"/>
      <c r="U93" s="248"/>
      <c r="V93" s="243">
        <f>SUM(V94,V95)</f>
        <v>75000</v>
      </c>
      <c r="W93" s="243">
        <f>SUM(W94,W95)</f>
        <v>29280</v>
      </c>
      <c r="X93" s="243">
        <f>ROUND((W93/V93)*100,2)</f>
        <v>39.04</v>
      </c>
    </row>
    <row r="94" spans="1:24" s="271" customFormat="1" ht="8.25">
      <c r="A94" s="266"/>
      <c r="B94" s="267">
        <v>90001</v>
      </c>
      <c r="C94" s="268" t="s">
        <v>80</v>
      </c>
      <c r="D94" s="269">
        <v>75000</v>
      </c>
      <c r="E94" s="269">
        <v>29280</v>
      </c>
      <c r="F94" s="269">
        <f>ROUND((E94/D94)*100,2)</f>
        <v>39.04</v>
      </c>
      <c r="G94" s="269">
        <v>0</v>
      </c>
      <c r="H94" s="269">
        <v>0</v>
      </c>
      <c r="I94" s="321">
        <v>0</v>
      </c>
      <c r="J94" s="270"/>
      <c r="K94" s="270"/>
      <c r="L94" s="270"/>
      <c r="M94" s="269"/>
      <c r="N94" s="269"/>
      <c r="O94" s="269"/>
      <c r="P94" s="270"/>
      <c r="Q94" s="270"/>
      <c r="R94" s="270"/>
      <c r="S94" s="270"/>
      <c r="T94" s="270"/>
      <c r="U94" s="270"/>
      <c r="V94" s="269">
        <v>75000</v>
      </c>
      <c r="W94" s="269">
        <v>29280</v>
      </c>
      <c r="X94" s="269">
        <f>ROUND((W94/V94)*100,2)</f>
        <v>39.04</v>
      </c>
    </row>
    <row r="95" spans="1:24" s="271" customFormat="1" ht="13.5" customHeight="1" hidden="1">
      <c r="A95" s="266"/>
      <c r="B95" s="267">
        <v>90002</v>
      </c>
      <c r="C95" s="268" t="s">
        <v>39</v>
      </c>
      <c r="D95" s="269">
        <v>0</v>
      </c>
      <c r="E95" s="269">
        <v>0</v>
      </c>
      <c r="F95" s="269">
        <v>0</v>
      </c>
      <c r="G95" s="270"/>
      <c r="H95" s="270"/>
      <c r="I95" s="269"/>
      <c r="J95" s="270"/>
      <c r="K95" s="270"/>
      <c r="L95" s="270"/>
      <c r="M95" s="270"/>
      <c r="N95" s="270"/>
      <c r="O95" s="269"/>
      <c r="P95" s="270"/>
      <c r="Q95" s="270"/>
      <c r="R95" s="270"/>
      <c r="S95" s="270"/>
      <c r="T95" s="270"/>
      <c r="U95" s="270"/>
      <c r="V95" s="269">
        <v>0</v>
      </c>
      <c r="W95" s="269">
        <v>0</v>
      </c>
      <c r="X95" s="269">
        <v>0</v>
      </c>
    </row>
    <row r="96" spans="1:24" s="259" customFormat="1" ht="8.25">
      <c r="A96" s="465" t="s">
        <v>289</v>
      </c>
      <c r="B96" s="466"/>
      <c r="C96" s="467"/>
      <c r="D96" s="248">
        <f>SUM(D9,D77,D88)</f>
        <v>11034352</v>
      </c>
      <c r="E96" s="248">
        <f>SUM(E9,E77,E88)</f>
        <v>10546414.590000002</v>
      </c>
      <c r="F96" s="243">
        <f t="shared" si="12"/>
        <v>95.58</v>
      </c>
      <c r="G96" s="248">
        <f>SUM(G9,G77,G88)</f>
        <v>9812706</v>
      </c>
      <c r="H96" s="248">
        <f>SUM(H9,H77,H88)</f>
        <v>9438367.730000002</v>
      </c>
      <c r="I96" s="243">
        <f>ROUND((H96/G96)*100,2)</f>
        <v>96.19</v>
      </c>
      <c r="J96" s="248">
        <f>SUM(J9,J77,J88)</f>
        <v>4702408.17</v>
      </c>
      <c r="K96" s="248">
        <f>SUM(K9,K77,K88)</f>
        <v>4532303.91</v>
      </c>
      <c r="L96" s="243">
        <f>ROUND((K96/J96)*100,2)</f>
        <v>96.38</v>
      </c>
      <c r="M96" s="248">
        <f>SUM(M9,M77,M88)</f>
        <v>121000</v>
      </c>
      <c r="N96" s="248">
        <f>SUM(N9,N77,N88)</f>
        <v>120380.69</v>
      </c>
      <c r="O96" s="243">
        <f>ROUND((N96/M96)*100,2)</f>
        <v>99.49</v>
      </c>
      <c r="P96" s="248">
        <f>SUM(P9,P77,P88)</f>
        <v>75000</v>
      </c>
      <c r="Q96" s="248">
        <f>SUM(Q9,Q77,Q88)</f>
        <v>57138.72</v>
      </c>
      <c r="R96" s="243">
        <f>ROUND((Q96/P96)*100,2)</f>
        <v>76.18</v>
      </c>
      <c r="S96" s="248"/>
      <c r="T96" s="248"/>
      <c r="U96" s="243"/>
      <c r="V96" s="248">
        <f>SUM(V9,V77,V88)</f>
        <v>1221646</v>
      </c>
      <c r="W96" s="248">
        <f>SUM(W9,W77,W88)</f>
        <v>1108046.8599999999</v>
      </c>
      <c r="X96" s="243">
        <f>ROUND((W96/V96)*100,2)</f>
        <v>90.7</v>
      </c>
    </row>
  </sheetData>
  <mergeCells count="17">
    <mergeCell ref="A88:C88"/>
    <mergeCell ref="A96:C96"/>
    <mergeCell ref="A3:A7"/>
    <mergeCell ref="A9:C9"/>
    <mergeCell ref="C3:C7"/>
    <mergeCell ref="B3:B7"/>
    <mergeCell ref="A77:C77"/>
    <mergeCell ref="D3:X3"/>
    <mergeCell ref="P6:R6"/>
    <mergeCell ref="G5:I6"/>
    <mergeCell ref="S6:U6"/>
    <mergeCell ref="J5:U5"/>
    <mergeCell ref="G4:U4"/>
    <mergeCell ref="J6:L6"/>
    <mergeCell ref="M6:O6"/>
    <mergeCell ref="V4:X6"/>
    <mergeCell ref="D4:F6"/>
  </mergeCells>
  <printOptions/>
  <pageMargins left="0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d_barwicka</cp:lastModifiedBy>
  <cp:lastPrinted>2007-03-16T11:54:25Z</cp:lastPrinted>
  <dcterms:created xsi:type="dcterms:W3CDTF">1997-02-26T13:46:56Z</dcterms:created>
  <dcterms:modified xsi:type="dcterms:W3CDTF">2007-03-23T13:29:20Z</dcterms:modified>
  <cp:category/>
  <cp:version/>
  <cp:contentType/>
  <cp:contentStatus/>
</cp:coreProperties>
</file>